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05370AF-0466-495C-8CA9-A20BE495984C}" xr6:coauthVersionLast="47" xr6:coauthVersionMax="47" xr10:uidLastSave="{00000000-0000-0000-0000-000000000000}"/>
  <bookViews>
    <workbookView xWindow="11595" yWindow="465" windowWidth="17205" windowHeight="15135" tabRatio="837" xr2:uid="{00000000-000D-0000-FFFF-FFFF00000000}"/>
  </bookViews>
  <sheets>
    <sheet name="форма 2. Фін план- звіт" sheetId="20" r:id="rId1"/>
    <sheet name="Лист1" sheetId="2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'форма 2. Фін план- звіт'!$31:$33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'форма 2. Фін план- звіт'!$A$1:$K$208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81029"/>
</workbook>
</file>

<file path=xl/calcChain.xml><?xml version="1.0" encoding="utf-8"?>
<calcChain xmlns="http://schemas.openxmlformats.org/spreadsheetml/2006/main">
  <c r="I149" i="20" l="1"/>
  <c r="H149" i="20"/>
  <c r="J149" i="20" s="1"/>
  <c r="K149" i="20" s="1"/>
  <c r="H145" i="20"/>
  <c r="H198" i="20" l="1"/>
  <c r="H197" i="20"/>
  <c r="H194" i="20"/>
  <c r="H129" i="20" l="1"/>
  <c r="H42" i="20"/>
  <c r="I112" i="20" l="1"/>
  <c r="I42" i="20" s="1"/>
  <c r="J42" i="20" s="1"/>
  <c r="K42" i="20" s="1"/>
  <c r="I126" i="20"/>
  <c r="H125" i="20"/>
  <c r="H40" i="20" s="1"/>
  <c r="J179" i="20"/>
  <c r="J180" i="20"/>
  <c r="J181" i="20"/>
  <c r="J182" i="20"/>
  <c r="J178" i="20"/>
  <c r="J172" i="20"/>
  <c r="J193" i="20"/>
  <c r="I193" i="20"/>
  <c r="I194" i="20"/>
  <c r="I195" i="20"/>
  <c r="I196" i="20"/>
  <c r="I197" i="20"/>
  <c r="I198" i="20"/>
  <c r="H192" i="20"/>
  <c r="I192" i="20"/>
  <c r="J192" i="20" s="1"/>
  <c r="H193" i="20"/>
  <c r="H195" i="20"/>
  <c r="J195" i="20" s="1"/>
  <c r="H196" i="20"/>
  <c r="E193" i="20"/>
  <c r="E194" i="20"/>
  <c r="E195" i="20"/>
  <c r="E196" i="20"/>
  <c r="E197" i="20"/>
  <c r="E198" i="20"/>
  <c r="E192" i="20"/>
  <c r="D193" i="20"/>
  <c r="D194" i="20"/>
  <c r="D195" i="20"/>
  <c r="D196" i="20"/>
  <c r="D197" i="20"/>
  <c r="D198" i="20"/>
  <c r="D192" i="20"/>
  <c r="I175" i="20"/>
  <c r="E156" i="20"/>
  <c r="D156" i="20"/>
  <c r="I142" i="20" l="1"/>
  <c r="I141" i="20"/>
  <c r="I145" i="20"/>
  <c r="J145" i="20" s="1"/>
  <c r="K145" i="20" s="1"/>
  <c r="J196" i="20"/>
  <c r="H142" i="20"/>
  <c r="J142" i="20" s="1"/>
  <c r="K142" i="20" s="1"/>
  <c r="H141" i="20"/>
  <c r="H143" i="20"/>
  <c r="J197" i="20"/>
  <c r="J198" i="20"/>
  <c r="J194" i="20"/>
  <c r="D43" i="20"/>
  <c r="G104" i="20"/>
  <c r="F104" i="20"/>
  <c r="F101" i="20"/>
  <c r="E126" i="20"/>
  <c r="E112" i="20"/>
  <c r="D126" i="20"/>
  <c r="D37" i="20"/>
  <c r="J141" i="20" l="1"/>
  <c r="K141" i="20" s="1"/>
  <c r="H140" i="20"/>
  <c r="J110" i="20"/>
  <c r="K110" i="20" s="1"/>
  <c r="H96" i="20"/>
  <c r="D54" i="20"/>
  <c r="I54" i="20"/>
  <c r="H54" i="20"/>
  <c r="E54" i="20"/>
  <c r="I183" i="20"/>
  <c r="H183" i="20"/>
  <c r="D183" i="20"/>
  <c r="F110" i="20"/>
  <c r="G110" i="20" s="1"/>
  <c r="F109" i="20"/>
  <c r="G109" i="20" s="1"/>
  <c r="I96" i="20" l="1"/>
  <c r="I69" i="20"/>
  <c r="J109" i="20"/>
  <c r="K109" i="20" s="1"/>
  <c r="H69" i="20"/>
  <c r="J37" i="20" l="1"/>
  <c r="K37" i="20" s="1"/>
  <c r="J52" i="20"/>
  <c r="F129" i="20" l="1"/>
  <c r="I130" i="20" l="1"/>
  <c r="F52" i="20"/>
  <c r="H130" i="20"/>
  <c r="I129" i="20"/>
  <c r="J126" i="20"/>
  <c r="K126" i="20" s="1"/>
  <c r="I125" i="20"/>
  <c r="J124" i="20"/>
  <c r="K124" i="20" s="1"/>
  <c r="J122" i="20"/>
  <c r="K122" i="20" s="1"/>
  <c r="J121" i="20"/>
  <c r="K121" i="20" s="1"/>
  <c r="J120" i="20"/>
  <c r="K120" i="20" s="1"/>
  <c r="I108" i="20"/>
  <c r="H108" i="20"/>
  <c r="J114" i="20"/>
  <c r="K114" i="20" s="1"/>
  <c r="J112" i="20"/>
  <c r="K112" i="20" s="1"/>
  <c r="J111" i="20"/>
  <c r="K111" i="20" s="1"/>
  <c r="K54" i="20"/>
  <c r="I143" i="20" l="1"/>
  <c r="I40" i="20"/>
  <c r="J130" i="20"/>
  <c r="K130" i="20" s="1"/>
  <c r="J129" i="20"/>
  <c r="K129" i="20" s="1"/>
  <c r="J108" i="20"/>
  <c r="K108" i="20" s="1"/>
  <c r="J125" i="20"/>
  <c r="K125" i="20" s="1"/>
  <c r="I119" i="20"/>
  <c r="H119" i="20"/>
  <c r="H39" i="20" s="1"/>
  <c r="J54" i="20"/>
  <c r="I107" i="20" l="1"/>
  <c r="I39" i="20"/>
  <c r="I140" i="20"/>
  <c r="J143" i="20"/>
  <c r="K143" i="20" s="1"/>
  <c r="J119" i="20"/>
  <c r="K119" i="20" s="1"/>
  <c r="H107" i="20"/>
  <c r="H53" i="20" l="1"/>
  <c r="H133" i="20" s="1"/>
  <c r="H38" i="20"/>
  <c r="H35" i="20" s="1"/>
  <c r="H41" i="20"/>
  <c r="I53" i="20"/>
  <c r="I133" i="20" s="1"/>
  <c r="I134" i="20" s="1"/>
  <c r="I38" i="20"/>
  <c r="I35" i="20" s="1"/>
  <c r="I132" i="20" s="1"/>
  <c r="I41" i="20"/>
  <c r="J107" i="20"/>
  <c r="K107" i="20" s="1"/>
  <c r="D149" i="20" l="1"/>
  <c r="F54" i="20" l="1"/>
  <c r="G54" i="20" l="1"/>
  <c r="D69" i="20"/>
  <c r="F79" i="20"/>
  <c r="G79" i="20" s="1"/>
  <c r="F80" i="20"/>
  <c r="G80" i="20" s="1"/>
  <c r="F78" i="20"/>
  <c r="G78" i="20" s="1"/>
  <c r="F71" i="20"/>
  <c r="G71" i="20" s="1"/>
  <c r="F72" i="20"/>
  <c r="G72" i="20" s="1"/>
  <c r="F70" i="20"/>
  <c r="G70" i="20" s="1"/>
  <c r="E149" i="20" l="1"/>
  <c r="F130" i="20"/>
  <c r="G130" i="20" s="1"/>
  <c r="F98" i="20"/>
  <c r="G98" i="20" s="1"/>
  <c r="F99" i="20"/>
  <c r="G99" i="20" s="1"/>
  <c r="F106" i="20"/>
  <c r="G106" i="20" s="1"/>
  <c r="F97" i="20"/>
  <c r="G97" i="20" s="1"/>
  <c r="D96" i="20"/>
  <c r="F100" i="20"/>
  <c r="G100" i="20" s="1"/>
  <c r="F51" i="20"/>
  <c r="E43" i="20"/>
  <c r="G129" i="20"/>
  <c r="E125" i="20"/>
  <c r="D125" i="20"/>
  <c r="D40" i="20" s="1"/>
  <c r="E119" i="20"/>
  <c r="E39" i="20" s="1"/>
  <c r="D119" i="20"/>
  <c r="D39" i="20" s="1"/>
  <c r="F124" i="20"/>
  <c r="G124" i="20" s="1"/>
  <c r="F112" i="20"/>
  <c r="G112" i="20" s="1"/>
  <c r="F114" i="20"/>
  <c r="G114" i="20" s="1"/>
  <c r="F111" i="20"/>
  <c r="E108" i="20"/>
  <c r="D108" i="20"/>
  <c r="D41" i="20" s="1"/>
  <c r="E69" i="20"/>
  <c r="F69" i="20"/>
  <c r="G69" i="20"/>
  <c r="J39" i="20" l="1"/>
  <c r="K39" i="20" s="1"/>
  <c r="G111" i="20"/>
  <c r="F108" i="20"/>
  <c r="E40" i="20"/>
  <c r="J40" i="20" s="1"/>
  <c r="K40" i="20" s="1"/>
  <c r="E107" i="20"/>
  <c r="E38" i="20" s="1"/>
  <c r="E41" i="20"/>
  <c r="J41" i="20" s="1"/>
  <c r="K41" i="20" s="1"/>
  <c r="E96" i="20"/>
  <c r="D107" i="20"/>
  <c r="D38" i="20" s="1"/>
  <c r="F96" i="20"/>
  <c r="G101" i="20"/>
  <c r="F119" i="20"/>
  <c r="F126" i="20"/>
  <c r="G126" i="20" s="1"/>
  <c r="F125" i="20"/>
  <c r="G125" i="20" s="1"/>
  <c r="D35" i="20" l="1"/>
  <c r="J38" i="20"/>
  <c r="K38" i="20" s="1"/>
  <c r="F107" i="20"/>
  <c r="G108" i="20"/>
  <c r="E53" i="20"/>
  <c r="E133" i="20" s="1"/>
  <c r="F197" i="20"/>
  <c r="G197" i="20" s="1"/>
  <c r="F198" i="20"/>
  <c r="G198" i="20" s="1"/>
  <c r="F192" i="20" l="1"/>
  <c r="G192" i="20" s="1"/>
  <c r="F196" i="20"/>
  <c r="G196" i="20" s="1"/>
  <c r="F195" i="20"/>
  <c r="G195" i="20" s="1"/>
  <c r="F193" i="20"/>
  <c r="G193" i="20" s="1"/>
  <c r="F177" i="20" l="1"/>
  <c r="F179" i="20"/>
  <c r="G179" i="20" s="1"/>
  <c r="F180" i="20"/>
  <c r="G180" i="20" s="1"/>
  <c r="F181" i="20"/>
  <c r="G181" i="20" s="1"/>
  <c r="F182" i="20"/>
  <c r="G182" i="20" s="1"/>
  <c r="F176" i="20"/>
  <c r="F149" i="20"/>
  <c r="F121" i="20"/>
  <c r="G121" i="20" s="1"/>
  <c r="F122" i="20"/>
  <c r="G122" i="20" s="1"/>
  <c r="F120" i="20"/>
  <c r="G120" i="20" s="1"/>
  <c r="G119" i="20"/>
  <c r="F37" i="20"/>
  <c r="G37" i="20" s="1"/>
  <c r="F38" i="20"/>
  <c r="G38" i="20" s="1"/>
  <c r="F39" i="20"/>
  <c r="G39" i="20" s="1"/>
  <c r="F40" i="20"/>
  <c r="G40" i="20" s="1"/>
  <c r="F41" i="20"/>
  <c r="G41" i="20" s="1"/>
  <c r="F42" i="20"/>
  <c r="F43" i="20"/>
  <c r="F44" i="20"/>
  <c r="F45" i="20"/>
  <c r="F46" i="20"/>
  <c r="F47" i="20"/>
  <c r="F48" i="20"/>
  <c r="G107" i="20" l="1"/>
  <c r="H132" i="20" l="1"/>
  <c r="H134" i="20" s="1"/>
  <c r="J35" i="20" l="1"/>
  <c r="K35" i="20" s="1"/>
  <c r="D175" i="20"/>
  <c r="E175" i="20" l="1"/>
  <c r="F175" i="20" s="1"/>
  <c r="F194" i="20"/>
  <c r="G194" i="20" s="1"/>
  <c r="F178" i="20"/>
  <c r="G178" i="20" s="1"/>
  <c r="E183" i="20"/>
  <c r="D53" i="20"/>
  <c r="D133" i="20" s="1"/>
  <c r="E35" i="20" l="1"/>
  <c r="E132" i="20" s="1"/>
  <c r="E134" i="20" s="1"/>
  <c r="F53" i="20"/>
  <c r="B70" i="20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54" i="20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35" i="20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F133" i="20" l="1"/>
  <c r="G133" i="20" s="1"/>
  <c r="J133" i="20"/>
  <c r="K133" i="20" s="1"/>
  <c r="J53" i="20"/>
  <c r="K53" i="20" s="1"/>
  <c r="G53" i="20"/>
  <c r="F35" i="20"/>
  <c r="G35" i="20" s="1"/>
  <c r="D132" i="20"/>
  <c r="D134" i="20" s="1"/>
  <c r="L130" i="20"/>
  <c r="F132" i="20" l="1"/>
  <c r="G132" i="20" s="1"/>
  <c r="J132" i="20" l="1"/>
  <c r="K132" i="20" s="1"/>
</calcChain>
</file>

<file path=xl/sharedStrings.xml><?xml version="1.0" encoding="utf-8"?>
<sst xmlns="http://schemas.openxmlformats.org/spreadsheetml/2006/main" count="367" uniqueCount="299">
  <si>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</si>
  <si>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</si>
  <si>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</si>
  <si>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</si>
  <si>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</si>
  <si>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</si>
  <si>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</si>
  <si>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</si>
  <si>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</si>
  <si>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</si>
  <si>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за КОАТУУ</t>
  </si>
  <si>
    <t>за КОПФГ</t>
  </si>
  <si>
    <t>Стандарти звітності П(с)БОУ</t>
  </si>
  <si>
    <t>Стандарти звітності МСФЗ</t>
  </si>
  <si>
    <t>Пояснення та обґрунтування до запланованого рівня доходів/витрат</t>
  </si>
  <si>
    <t>Коди</t>
  </si>
  <si>
    <t>Найменування показника</t>
  </si>
  <si>
    <t>капітальний ремонт</t>
  </si>
  <si>
    <t>Керівник</t>
  </si>
  <si>
    <t>Х</t>
  </si>
  <si>
    <t>Проект</t>
  </si>
  <si>
    <t>Попередній</t>
  </si>
  <si>
    <t>Зміни</t>
  </si>
  <si>
    <t>зробити позначку "Х"</t>
  </si>
  <si>
    <t>тис. грн.</t>
  </si>
  <si>
    <t>дохід від операційної оренди активів</t>
  </si>
  <si>
    <t>дохід від реалізації необоротних активів</t>
  </si>
  <si>
    <t>доходи з місцевого бюджету цільового фінансування по капітальних видатках</t>
  </si>
  <si>
    <t>Податкова заборгованість</t>
  </si>
  <si>
    <t>"____" _______________ 20___ р.</t>
  </si>
  <si>
    <t>"ПОГОДЖЕНО"</t>
  </si>
  <si>
    <t>Доходи від інвестиційної діяльності, у т.ч.:</t>
  </si>
  <si>
    <t>Доходи від фінансової діяльності за зобов’язаннями, у т. ч.:</t>
  </si>
  <si>
    <t>позики</t>
  </si>
  <si>
    <t>депозити</t>
  </si>
  <si>
    <t>Витрати від фінансової діяльності за зобов’язаннями, у т. ч.:</t>
  </si>
  <si>
    <t>ЗАТВЕРДЖЕНО</t>
  </si>
  <si>
    <t>Міський голова</t>
  </si>
  <si>
    <t xml:space="preserve">Начальник управління охорони здоров'я </t>
  </si>
  <si>
    <t>Івано-Франківської міської ради</t>
  </si>
  <si>
    <t>Рік</t>
  </si>
  <si>
    <t>Назва підприємства</t>
  </si>
  <si>
    <t>за ЄДРПОУ</t>
  </si>
  <si>
    <t>Організаційно-правова форма</t>
  </si>
  <si>
    <t>Орган державного управління</t>
  </si>
  <si>
    <t>Галузь</t>
  </si>
  <si>
    <t>Вид економічної діяльності</t>
  </si>
  <si>
    <t>за КВЕД</t>
  </si>
  <si>
    <t>Одиниця виміру</t>
  </si>
  <si>
    <t>Місцезнаходження</t>
  </si>
  <si>
    <t>Телефон</t>
  </si>
  <si>
    <t>Прізвище та ініціали керівника</t>
  </si>
  <si>
    <t>тис. гривень</t>
  </si>
  <si>
    <t>Інші доходи, у т.ч.:</t>
  </si>
  <si>
    <t>I. Формування фінансових результатів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</si>
  <si>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</si>
  <si>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</si>
  <si>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</si>
  <si>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</si>
  <si>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Видатки на відрядження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</si>
  <si>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</si>
  <si>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</si>
  <si>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</si>
  <si>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</si>
  <si>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</si>
  <si>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</si>
  <si>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кредити</t>
  </si>
  <si>
    <t>Інші надходження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</si>
  <si>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</si>
  <si>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</si>
  <si>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</si>
  <si>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</si>
  <si>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</si>
  <si>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</si>
  <si>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</si>
  <si>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</si>
  <si>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</si>
  <si>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</si>
  <si>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</si>
  <si>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</si>
  <si>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</si>
  <si>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</si>
  <si>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</si>
  <si>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III. Інвестиційна діяльність</t>
  </si>
  <si>
    <t>Капітальні інвестиції, у т.ч.:</t>
  </si>
  <si>
    <t>(квартал, рік)</t>
  </si>
  <si>
    <t>Звітний період наростаючим пудсумком з початку року</t>
  </si>
  <si>
    <t>план</t>
  </si>
  <si>
    <t>факт</t>
  </si>
  <si>
    <t>відхилення, +/-</t>
  </si>
  <si>
    <t>відхилення, %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</si>
  <si>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</si>
  <si>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</si>
  <si>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Видатки, в т.ч.:</t>
  </si>
  <si>
    <t>1060.1</t>
  </si>
  <si>
    <t>витратні матеріали, апаратура (маловартісна)</t>
  </si>
  <si>
    <t>господарські товари та інвентар</t>
  </si>
  <si>
    <t>паливно-мастильні матеріали, автозапчастини</t>
  </si>
  <si>
    <t>канцелярські товари, офісне приладдя та устаткування, бланки</t>
  </si>
  <si>
    <t>інше</t>
  </si>
  <si>
    <t>лабораторні дослідження (цитологічні, гістологічні, інші)</t>
  </si>
  <si>
    <t>вивезення біовідходів</t>
  </si>
  <si>
    <t>повірка, поточні ремонти обладнання, транспортних засобів</t>
  </si>
  <si>
    <t>поточний ремонт приміщень</t>
  </si>
  <si>
    <t>страхові послуги</t>
  </si>
  <si>
    <t>витрати на придбання і супровід програмного забезпечення, зв'язок і інтернет</t>
  </si>
  <si>
    <t>юридичні та нотаріальні послуги</t>
  </si>
  <si>
    <t>витрати на охорону праці та навчання працівників</t>
  </si>
  <si>
    <t>обслуговування ліфтів, послуги охорони, сигналізація</t>
  </si>
  <si>
    <t>1110.1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</si>
  <si>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</si>
  <si>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</si>
  <si>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</si>
  <si>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</si>
  <si>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1150.1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</si>
  <si>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</si>
  <si>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</si>
  <si>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</si>
  <si>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</si>
  <si>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1110.2</t>
  </si>
  <si>
    <t>Виплата пенсій і допомог</t>
  </si>
  <si>
    <t xml:space="preserve">Інші виплати населенню 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</si>
  <si>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</si>
  <si>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</si>
  <si>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</si>
  <si>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</si>
  <si>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</si>
  <si>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</si>
  <si>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</si>
  <si>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Заступники керівника</t>
  </si>
  <si>
    <t>Заступника керівника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</si>
  <si>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</si>
  <si>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</si>
  <si>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</si>
  <si>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</si>
  <si>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</si>
  <si>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</si>
  <si>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</si>
  <si>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</si>
  <si>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</si>
  <si>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</si>
  <si>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</si>
  <si>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</si>
  <si>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</si>
  <si>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</si>
  <si>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</si>
  <si>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</si>
  <si>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</si>
  <si>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</si>
  <si>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</si>
  <si>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</si>
  <si>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</si>
  <si>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</si>
  <si>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</si>
  <si>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</si>
  <si>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</si>
  <si>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</si>
  <si>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</si>
  <si>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</si>
  <si>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</si>
  <si>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</si>
  <si>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</si>
  <si>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</si>
  <si>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</si>
  <si>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</si>
  <si>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</si>
  <si>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</si>
  <si>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</si>
  <si>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</si>
  <si>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</si>
  <si>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</si>
  <si>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</si>
  <si>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</si>
  <si>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</si>
  <si>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</si>
  <si>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</si>
  <si>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</si>
  <si>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</si>
  <si>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</si>
  <si>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</si>
  <si>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</si>
  <si>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</si>
  <si>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</si>
  <si>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</si>
  <si>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</si>
  <si>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</si>
  <si>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</si>
  <si>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</si>
  <si>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</si>
  <si>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</si>
  <si>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</si>
  <si>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</si>
  <si>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</si>
  <si>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</si>
  <si>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</si>
  <si>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</si>
  <si>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</si>
  <si>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</si>
  <si>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</si>
  <si>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</si>
  <si>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</si>
  <si>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</si>
  <si>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</si>
  <si>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</si>
  <si>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</si>
  <si>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</si>
  <si>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Додаток 2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</si>
  <si>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Начальник фінансового управління</t>
  </si>
  <si>
    <t>Кількість штатних одиниць</t>
  </si>
  <si>
    <t>Субвенція з державного бюджету</t>
  </si>
  <si>
    <t>Номер рядка</t>
  </si>
  <si>
    <t xml:space="preserve">Код рядка </t>
  </si>
  <si>
    <t>Доходи, в т.ч.:</t>
  </si>
  <si>
    <t>інші доходи у сфері охорони здоров'я (резерв, відсотки банку)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</si>
  <si>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</si>
  <si>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</si>
  <si>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</si>
  <si>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</si>
  <si>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Капітальні видатки  (Державний бюджет), у т.ч.:</t>
  </si>
  <si>
    <t>Видатки за Договорами НСЗУ</t>
  </si>
  <si>
    <t>1110.11</t>
  </si>
  <si>
    <t>1120.1</t>
  </si>
  <si>
    <t>1120.2</t>
  </si>
  <si>
    <t>1120.3</t>
  </si>
  <si>
    <t>1120.4</t>
  </si>
  <si>
    <t>1120.5</t>
  </si>
  <si>
    <t>1120.6</t>
  </si>
  <si>
    <t>1120.7</t>
  </si>
  <si>
    <t>1120.8</t>
  </si>
  <si>
    <t>1120.9</t>
  </si>
  <si>
    <t>1120.10</t>
  </si>
  <si>
    <t>Витрати на комунальних послуг та енергоносіїв</t>
  </si>
  <si>
    <t>1150.4</t>
  </si>
  <si>
    <t>1150.5</t>
  </si>
  <si>
    <t>1160.1</t>
  </si>
  <si>
    <t>1160.2</t>
  </si>
  <si>
    <t>1160.3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</si>
  <si>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</si>
  <si>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</si>
  <si>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Кількість  штатних працівників, у т.ч.:</t>
  </si>
  <si>
    <t>Середньомісячні витрати на оплату праці одного працівника,
 у т.ч.: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</si>
  <si>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</si>
  <si>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</si>
  <si>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</si>
  <si>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</si>
  <si>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</si>
  <si>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</si>
  <si>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</si>
  <si>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</si>
  <si>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</si>
  <si>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</si>
  <si>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</si>
  <si>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</si>
  <si>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</si>
  <si>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</si>
  <si>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</si>
  <si>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</si>
  <si>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</si>
  <si>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</si>
  <si>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</si>
  <si>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</si>
  <si>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</si>
  <si>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</si>
  <si>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</si>
  <si>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</si>
  <si>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</si>
  <si>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</si>
  <si>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</si>
  <si>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</si>
  <si>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</si>
  <si>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</si>
  <si>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</si>
  <si>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</si>
  <si>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</si>
  <si>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</si>
  <si>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</si>
  <si>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</si>
  <si>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</si>
  <si>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</si>
  <si>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</si>
  <si>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відхилення, 
%</t>
  </si>
  <si>
    <t>Комунальне некомерційне підприємство "Центральна міська клінічна лікарня Івано-Франківської міської ради"</t>
  </si>
  <si>
    <t>430: Комунальна організація (установа, заклад)</t>
  </si>
  <si>
    <t>Івано-Франківськ</t>
  </si>
  <si>
    <t>07  Орган  з питань охорони здоров'я</t>
  </si>
  <si>
    <t>86.10 Діяльність лікарняних закладів</t>
  </si>
  <si>
    <t>Управління охорони здоров'я Івано-Франківської міської ради</t>
  </si>
  <si>
    <t xml:space="preserve">Комунальна </t>
  </si>
  <si>
    <t>Івано-Франківська обл. м.Івано-Франківськ, вул. г.Мазепи 114</t>
  </si>
  <si>
    <t>10%,2%,15%</t>
  </si>
  <si>
    <t xml:space="preserve">                                                      Алла ВАЦЕБА</t>
  </si>
  <si>
    <t xml:space="preserve">                                                 Галина ЯЦКІВ</t>
  </si>
  <si>
    <t>Руслан МАРЦІНКІВ</t>
  </si>
  <si>
    <t>Звітний період ( ІV квартал 2022 року)</t>
  </si>
  <si>
    <t xml:space="preserve">в.о.директора </t>
  </si>
  <si>
    <t>Володимир-Еміліян ВОВЧУК</t>
  </si>
  <si>
    <t>Уточнений на 31.12.2022р.</t>
  </si>
  <si>
    <t>Вовчук Володимир-Еміліян Миколайович</t>
  </si>
  <si>
    <t>ЗВІТ ПРО ВИКОНАННЯ  ФІНАНСОВОГО ПЛАНУ ПІДПРИЄМСТВА ЗА IV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</si>
</sst>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_ ;[Red]\-#,##0.0\ "/>
    <numFmt numFmtId="174" formatCode="0.0;\(0.0\);\ ;\-"/>
    <numFmt numFmtId="175" formatCode="_(* #,##0.0_);_(* \(#,##0.0\);_(* &quot;-&quot;_);_(@_)"/>
    <numFmt numFmtId="176" formatCode="#,##0.0"/>
    <numFmt numFmtId="177" formatCode="_-* #,##0.0\ _₴_-;\-* #,##0.0\ _₴_-;_-* &quot;-&quot;?\ _₴_-;_-@_-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27" fillId="2" borderId="0" applyNumberFormat="0" applyBorder="0" applyAlignment="0" applyProtection="0"/>
    <xf numFmtId="0" fontId="4" fillId="2" borderId="0" applyNumberFormat="0" applyBorder="0" applyAlignment="0" applyProtection="0"/>
    <xf numFmtId="0" fontId="27" fillId="3" borderId="0" applyNumberFormat="0" applyBorder="0" applyAlignment="0" applyProtection="0"/>
    <xf numFmtId="0" fontId="4" fillId="3" borderId="0" applyNumberFormat="0" applyBorder="0" applyAlignment="0" applyProtection="0"/>
    <xf numFmtId="0" fontId="27" fillId="4" borderId="0" applyNumberFormat="0" applyBorder="0" applyAlignment="0" applyProtection="0"/>
    <xf numFmtId="0" fontId="4" fillId="4" borderId="0" applyNumberFormat="0" applyBorder="0" applyAlignment="0" applyProtection="0"/>
    <xf numFmtId="0" fontId="27" fillId="5" borderId="0" applyNumberFormat="0" applyBorder="0" applyAlignment="0" applyProtection="0"/>
    <xf numFmtId="0" fontId="4" fillId="5" borderId="0" applyNumberFormat="0" applyBorder="0" applyAlignment="0" applyProtection="0"/>
    <xf numFmtId="0" fontId="27" fillId="6" borderId="0" applyNumberFormat="0" applyBorder="0" applyAlignment="0" applyProtection="0"/>
    <xf numFmtId="0" fontId="4" fillId="6" borderId="0" applyNumberFormat="0" applyBorder="0" applyAlignment="0" applyProtection="0"/>
    <xf numFmtId="0" fontId="2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7" fillId="8" borderId="0" applyNumberFormat="0" applyBorder="0" applyAlignment="0" applyProtection="0"/>
    <xf numFmtId="0" fontId="4" fillId="8" borderId="0" applyNumberFormat="0" applyBorder="0" applyAlignment="0" applyProtection="0"/>
    <xf numFmtId="0" fontId="27" fillId="9" borderId="0" applyNumberFormat="0" applyBorder="0" applyAlignment="0" applyProtection="0"/>
    <xf numFmtId="0" fontId="4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10" borderId="0" applyNumberFormat="0" applyBorder="0" applyAlignment="0" applyProtection="0"/>
    <xf numFmtId="0" fontId="27" fillId="5" borderId="0" applyNumberFormat="0" applyBorder="0" applyAlignment="0" applyProtection="0"/>
    <xf numFmtId="0" fontId="4" fillId="5" borderId="0" applyNumberFormat="0" applyBorder="0" applyAlignment="0" applyProtection="0"/>
    <xf numFmtId="0" fontId="27" fillId="8" borderId="0" applyNumberFormat="0" applyBorder="0" applyAlignment="0" applyProtection="0"/>
    <xf numFmtId="0" fontId="4" fillId="8" borderId="0" applyNumberFormat="0" applyBorder="0" applyAlignment="0" applyProtection="0"/>
    <xf numFmtId="0" fontId="27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8" fillId="0" borderId="0" applyFont="0" applyFill="0" applyBorder="0" applyAlignment="0" applyProtection="0"/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69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5" fillId="24" borderId="9" applyNumberFormat="0" applyFont="0" applyAlignment="0" applyProtection="0"/>
    <xf numFmtId="4" fontId="44" fillId="25" borderId="3">
      <alignment horizontal="right" vertical="center"/>
      <protection locked="0"/>
    </xf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0" fontId="8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8" fillId="0" borderId="0"/>
    <xf numFmtId="0" fontId="5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4" borderId="9" applyNumberFormat="0" applyFont="0" applyAlignment="0" applyProtection="0"/>
    <xf numFmtId="0" fontId="8" fillId="24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4" fontId="62" fillId="22" borderId="12" applyFill="0" applyBorder="0">
      <alignment horizontal="center" vertical="center" wrapText="1"/>
      <protection locked="0"/>
    </xf>
    <xf numFmtId="169" fontId="63" fillId="0" borderId="0">
      <alignment wrapText="1"/>
    </xf>
    <xf numFmtId="169" fontId="30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vertical="center" wrapText="1"/>
    </xf>
    <xf numFmtId="0" fontId="65" fillId="28" borderId="0" xfId="0" applyFont="1" applyFill="1" applyAlignment="1">
      <alignment vertical="center"/>
    </xf>
    <xf numFmtId="0" fontId="65" fillId="28" borderId="26" xfId="0" applyFont="1" applyFill="1" applyBorder="1" applyAlignment="1">
      <alignment horizontal="center" vertical="center"/>
    </xf>
    <xf numFmtId="0" fontId="68" fillId="0" borderId="29" xfId="0" applyFont="1" applyBorder="1" applyAlignment="1">
      <alignment vertical="center" wrapText="1"/>
    </xf>
    <xf numFmtId="0" fontId="68" fillId="0" borderId="16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65" fillId="0" borderId="0" xfId="0" applyFont="1" applyAlignment="1">
      <alignment horizontal="center" vertical="center" wrapText="1"/>
    </xf>
    <xf numFmtId="0" fontId="65" fillId="29" borderId="13" xfId="0" applyFont="1" applyFill="1" applyBorder="1" applyAlignment="1">
      <alignment vertical="center"/>
    </xf>
    <xf numFmtId="0" fontId="70" fillId="28" borderId="0" xfId="0" applyFont="1" applyFill="1" applyAlignment="1">
      <alignment vertical="center" wrapText="1"/>
    </xf>
    <xf numFmtId="0" fontId="65" fillId="28" borderId="0" xfId="0" applyFont="1" applyFill="1" applyAlignment="1">
      <alignment vertical="center" wrapText="1"/>
    </xf>
    <xf numFmtId="0" fontId="75" fillId="28" borderId="0" xfId="0" applyFont="1" applyFill="1" applyAlignment="1">
      <alignment vertical="center" wrapText="1"/>
    </xf>
    <xf numFmtId="0" fontId="67" fillId="0" borderId="0" xfId="0" applyFont="1" applyAlignment="1">
      <alignment horizontal="left" vertical="center" wrapText="1"/>
    </xf>
    <xf numFmtId="0" fontId="71" fillId="0" borderId="0" xfId="0" applyFont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0" fontId="77" fillId="28" borderId="0" xfId="0" applyFont="1" applyFill="1" applyAlignment="1">
      <alignment horizontal="center" vertical="center"/>
    </xf>
    <xf numFmtId="0" fontId="77" fillId="28" borderId="0" xfId="0" applyFont="1" applyFill="1" applyAlignment="1">
      <alignment vertical="center"/>
    </xf>
    <xf numFmtId="0" fontId="77" fillId="28" borderId="31" xfId="0" applyFont="1" applyFill="1" applyBorder="1" applyAlignment="1">
      <alignment horizontal="left" vertical="center"/>
    </xf>
    <xf numFmtId="0" fontId="77" fillId="28" borderId="23" xfId="0" applyFont="1" applyFill="1" applyBorder="1" applyAlignment="1">
      <alignment horizontal="left" vertical="center"/>
    </xf>
    <xf numFmtId="0" fontId="77" fillId="28" borderId="32" xfId="0" applyFont="1" applyFill="1" applyBorder="1" applyAlignment="1">
      <alignment horizontal="center" vertical="center"/>
    </xf>
    <xf numFmtId="0" fontId="77" fillId="0" borderId="28" xfId="0" applyFont="1" applyBorder="1" applyAlignment="1">
      <alignment vertical="center" wrapText="1"/>
    </xf>
    <xf numFmtId="0" fontId="77" fillId="0" borderId="28" xfId="0" applyFont="1" applyBorder="1" applyAlignment="1">
      <alignment horizontal="center" vertical="center" wrapText="1"/>
    </xf>
    <xf numFmtId="0" fontId="77" fillId="0" borderId="30" xfId="0" applyFont="1" applyBorder="1" applyAlignment="1">
      <alignment vertical="center" wrapText="1"/>
    </xf>
    <xf numFmtId="0" fontId="77" fillId="0" borderId="30" xfId="0" applyFont="1" applyBorder="1" applyAlignment="1">
      <alignment horizontal="center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29" xfId="0" applyFont="1" applyBorder="1" applyAlignment="1">
      <alignment horizontal="left" vertical="center" wrapText="1"/>
    </xf>
    <xf numFmtId="0" fontId="77" fillId="0" borderId="0" xfId="0" applyFont="1" applyAlignment="1">
      <alignment vertical="center" wrapText="1"/>
    </xf>
    <xf numFmtId="0" fontId="77" fillId="0" borderId="30" xfId="0" applyFont="1" applyBorder="1" applyAlignment="1">
      <alignment horizontal="center" vertical="center"/>
    </xf>
    <xf numFmtId="0" fontId="78" fillId="0" borderId="0" xfId="0" applyFont="1"/>
    <xf numFmtId="0" fontId="77" fillId="28" borderId="30" xfId="0" applyFont="1" applyFill="1" applyBorder="1" applyAlignment="1">
      <alignment vertical="center" wrapText="1"/>
    </xf>
    <xf numFmtId="0" fontId="65" fillId="28" borderId="40" xfId="0" applyFont="1" applyFill="1" applyBorder="1" applyAlignment="1">
      <alignment vertical="center" wrapText="1"/>
    </xf>
    <xf numFmtId="0" fontId="79" fillId="0" borderId="14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71" fillId="28" borderId="15" xfId="0" applyFont="1" applyFill="1" applyBorder="1" applyAlignment="1">
      <alignment horizontal="center" vertical="center" wrapText="1"/>
    </xf>
    <xf numFmtId="0" fontId="71" fillId="28" borderId="41" xfId="0" applyFont="1" applyFill="1" applyBorder="1" applyAlignment="1">
      <alignment horizontal="center" vertical="center" wrapText="1"/>
    </xf>
    <xf numFmtId="0" fontId="71" fillId="28" borderId="22" xfId="0" applyFont="1" applyFill="1" applyBorder="1" applyAlignment="1">
      <alignment horizontal="center" vertical="center" wrapText="1"/>
    </xf>
    <xf numFmtId="0" fontId="72" fillId="28" borderId="43" xfId="0" applyFont="1" applyFill="1" applyBorder="1" applyAlignment="1">
      <alignment vertical="center" wrapText="1"/>
    </xf>
    <xf numFmtId="0" fontId="65" fillId="28" borderId="43" xfId="0" applyFont="1" applyFill="1" applyBorder="1" applyAlignment="1">
      <alignment vertical="center" wrapText="1"/>
    </xf>
    <xf numFmtId="0" fontId="72" fillId="28" borderId="40" xfId="0" applyFont="1" applyFill="1" applyBorder="1" applyAlignment="1">
      <alignment vertical="center" wrapText="1"/>
    </xf>
    <xf numFmtId="0" fontId="72" fillId="28" borderId="44" xfId="0" applyFont="1" applyFill="1" applyBorder="1" applyAlignment="1">
      <alignment vertical="center" wrapText="1"/>
    </xf>
    <xf numFmtId="0" fontId="73" fillId="28" borderId="43" xfId="0" applyFont="1" applyFill="1" applyBorder="1" applyAlignment="1">
      <alignment vertical="center" wrapText="1"/>
    </xf>
    <xf numFmtId="0" fontId="71" fillId="28" borderId="45" xfId="0" applyFont="1" applyFill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 wrapText="1"/>
    </xf>
    <xf numFmtId="0" fontId="73" fillId="28" borderId="40" xfId="0" applyFont="1" applyFill="1" applyBorder="1" applyAlignment="1">
      <alignment vertical="center" wrapText="1"/>
    </xf>
    <xf numFmtId="0" fontId="74" fillId="28" borderId="43" xfId="0" applyFont="1" applyFill="1" applyBorder="1" applyAlignment="1">
      <alignment vertical="center" wrapText="1"/>
    </xf>
    <xf numFmtId="0" fontId="65" fillId="28" borderId="44" xfId="0" applyFont="1" applyFill="1" applyBorder="1" applyAlignment="1">
      <alignment vertical="center" wrapText="1"/>
    </xf>
    <xf numFmtId="0" fontId="71" fillId="28" borderId="20" xfId="0" applyFont="1" applyFill="1" applyBorder="1" applyAlignment="1">
      <alignment horizontal="center" vertical="center" wrapText="1"/>
    </xf>
    <xf numFmtId="0" fontId="73" fillId="28" borderId="44" xfId="0" applyFont="1" applyFill="1" applyBorder="1" applyAlignment="1">
      <alignment vertical="center" wrapText="1"/>
    </xf>
    <xf numFmtId="0" fontId="65" fillId="28" borderId="28" xfId="0" applyFont="1" applyFill="1" applyBorder="1" applyAlignment="1">
      <alignment vertical="center" wrapText="1"/>
    </xf>
    <xf numFmtId="0" fontId="71" fillId="28" borderId="14" xfId="0" applyFont="1" applyFill="1" applyBorder="1" applyAlignment="1">
      <alignment horizontal="center" vertical="center" wrapText="1"/>
    </xf>
    <xf numFmtId="0" fontId="65" fillId="28" borderId="46" xfId="0" applyFont="1" applyFill="1" applyBorder="1" applyAlignment="1">
      <alignment vertical="center" wrapText="1"/>
    </xf>
    <xf numFmtId="0" fontId="70" fillId="31" borderId="15" xfId="0" applyFont="1" applyFill="1" applyBorder="1" applyAlignment="1">
      <alignment vertical="center" wrapText="1"/>
    </xf>
    <xf numFmtId="0" fontId="71" fillId="31" borderId="19" xfId="0" applyFont="1" applyFill="1" applyBorder="1" applyAlignment="1">
      <alignment horizontal="center" vertical="center" wrapText="1"/>
    </xf>
    <xf numFmtId="0" fontId="70" fillId="31" borderId="28" xfId="0" applyFont="1" applyFill="1" applyBorder="1" applyAlignment="1">
      <alignment vertical="center" wrapText="1"/>
    </xf>
    <xf numFmtId="0" fontId="71" fillId="31" borderId="15" xfId="0" applyFont="1" applyFill="1" applyBorder="1" applyAlignment="1">
      <alignment horizontal="center" vertical="center" wrapText="1"/>
    </xf>
    <xf numFmtId="0" fontId="67" fillId="28" borderId="0" xfId="0" applyFont="1" applyFill="1" applyAlignment="1">
      <alignment horizontal="center" vertical="center"/>
    </xf>
    <xf numFmtId="0" fontId="67" fillId="28" borderId="0" xfId="0" applyFont="1" applyFill="1" applyAlignment="1">
      <alignment vertical="center"/>
    </xf>
    <xf numFmtId="0" fontId="79" fillId="0" borderId="14" xfId="0" applyFont="1" applyBorder="1" applyAlignment="1">
      <alignment horizontal="center" vertical="center" wrapText="1"/>
    </xf>
    <xf numFmtId="0" fontId="70" fillId="31" borderId="15" xfId="0" applyFont="1" applyFill="1" applyBorder="1" applyAlignment="1">
      <alignment horizontal="center" vertical="center" wrapText="1"/>
    </xf>
    <xf numFmtId="0" fontId="65" fillId="28" borderId="20" xfId="0" applyFont="1" applyFill="1" applyBorder="1" applyAlignment="1">
      <alignment horizontal="center" vertical="center" wrapText="1"/>
    </xf>
    <xf numFmtId="0" fontId="65" fillId="28" borderId="15" xfId="0" applyFont="1" applyFill="1" applyBorder="1" applyAlignment="1">
      <alignment horizontal="center" vertic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45" xfId="0" applyFont="1" applyFill="1" applyBorder="1" applyAlignment="1">
      <alignment horizontal="center" vertical="center" wrapText="1"/>
    </xf>
    <xf numFmtId="0" fontId="65" fillId="28" borderId="28" xfId="0" applyFont="1" applyFill="1" applyBorder="1" applyAlignment="1">
      <alignment horizontal="center" vertical="center" wrapText="1"/>
    </xf>
    <xf numFmtId="0" fontId="65" fillId="28" borderId="43" xfId="0" applyFont="1" applyFill="1" applyBorder="1" applyAlignment="1">
      <alignment horizontal="center" vertical="center" wrapText="1"/>
    </xf>
    <xf numFmtId="0" fontId="65" fillId="28" borderId="44" xfId="0" applyFont="1" applyFill="1" applyBorder="1" applyAlignment="1">
      <alignment horizontal="center" vertical="center" wrapText="1"/>
    </xf>
    <xf numFmtId="0" fontId="65" fillId="28" borderId="46" xfId="0" applyFont="1" applyFill="1" applyBorder="1" applyAlignment="1">
      <alignment horizontal="center" vertical="center" wrapText="1"/>
    </xf>
    <xf numFmtId="0" fontId="65" fillId="31" borderId="28" xfId="0" applyFont="1" applyFill="1" applyBorder="1" applyAlignment="1">
      <alignment vertical="center" wrapText="1"/>
    </xf>
    <xf numFmtId="0" fontId="65" fillId="31" borderId="56" xfId="0" applyFont="1" applyFill="1" applyBorder="1" applyAlignment="1">
      <alignment vertical="center" wrapText="1"/>
    </xf>
    <xf numFmtId="0" fontId="68" fillId="31" borderId="57" xfId="0" applyFont="1" applyFill="1" applyBorder="1" applyAlignment="1">
      <alignment vertical="center" wrapText="1"/>
    </xf>
    <xf numFmtId="0" fontId="65" fillId="31" borderId="57" xfId="0" applyFont="1" applyFill="1" applyBorder="1" applyAlignment="1">
      <alignment vertical="center" wrapText="1"/>
    </xf>
    <xf numFmtId="0" fontId="68" fillId="28" borderId="15" xfId="0" applyFont="1" applyFill="1" applyBorder="1" applyAlignment="1">
      <alignment horizontal="center" vertical="center" wrapText="1"/>
    </xf>
    <xf numFmtId="0" fontId="70" fillId="31" borderId="14" xfId="0" applyFont="1" applyFill="1" applyBorder="1" applyAlignment="1">
      <alignment horizontal="center" vertical="center" wrapText="1"/>
    </xf>
    <xf numFmtId="0" fontId="68" fillId="31" borderId="55" xfId="0" applyFont="1" applyFill="1" applyBorder="1" applyAlignment="1">
      <alignment vertical="center" wrapText="1"/>
    </xf>
    <xf numFmtId="0" fontId="65" fillId="31" borderId="18" xfId="0" applyFont="1" applyFill="1" applyBorder="1" applyAlignment="1">
      <alignment vertical="center" wrapText="1"/>
    </xf>
    <xf numFmtId="0" fontId="65" fillId="28" borderId="21" xfId="0" applyFont="1" applyFill="1" applyBorder="1" applyAlignment="1">
      <alignment horizontal="center" vertical="center" wrapText="1"/>
    </xf>
    <xf numFmtId="0" fontId="72" fillId="28" borderId="21" xfId="0" applyFont="1" applyFill="1" applyBorder="1" applyAlignment="1">
      <alignment horizontal="center" vertical="center" wrapText="1"/>
    </xf>
    <xf numFmtId="0" fontId="72" fillId="28" borderId="16" xfId="0" applyFont="1" applyFill="1" applyBorder="1" applyAlignment="1">
      <alignment horizontal="center" vertical="center" wrapText="1"/>
    </xf>
    <xf numFmtId="0" fontId="72" fillId="28" borderId="23" xfId="0" applyFont="1" applyFill="1" applyBorder="1" applyAlignment="1">
      <alignment horizontal="center" vertical="center" wrapText="1"/>
    </xf>
    <xf numFmtId="0" fontId="65" fillId="28" borderId="32" xfId="0" applyFont="1" applyFill="1" applyBorder="1" applyAlignment="1">
      <alignment horizontal="center" vertical="center" wrapText="1"/>
    </xf>
    <xf numFmtId="0" fontId="73" fillId="28" borderId="21" xfId="0" applyFont="1" applyFill="1" applyBorder="1" applyAlignment="1">
      <alignment horizontal="center" vertical="center" wrapText="1"/>
    </xf>
    <xf numFmtId="0" fontId="73" fillId="28" borderId="23" xfId="0" applyFont="1" applyFill="1" applyBorder="1" applyAlignment="1">
      <alignment horizontal="center" vertical="center" wrapText="1"/>
    </xf>
    <xf numFmtId="0" fontId="65" fillId="28" borderId="16" xfId="0" applyFont="1" applyFill="1" applyBorder="1" applyAlignment="1">
      <alignment horizontal="center" vertical="center" wrapText="1"/>
    </xf>
    <xf numFmtId="0" fontId="73" fillId="28" borderId="16" xfId="0" applyFont="1" applyFill="1" applyBorder="1" applyAlignment="1">
      <alignment horizontal="center" vertical="center" wrapText="1"/>
    </xf>
    <xf numFmtId="0" fontId="73" fillId="28" borderId="24" xfId="0" applyFont="1" applyFill="1" applyBorder="1" applyAlignment="1">
      <alignment horizontal="center" vertical="center" wrapText="1"/>
    </xf>
    <xf numFmtId="0" fontId="65" fillId="28" borderId="17" xfId="0" applyFont="1" applyFill="1" applyBorder="1" applyAlignment="1">
      <alignment horizontal="center" vertical="center" wrapText="1"/>
    </xf>
    <xf numFmtId="0" fontId="65" fillId="28" borderId="29" xfId="0" applyFont="1" applyFill="1" applyBorder="1" applyAlignment="1">
      <alignment horizontal="center" vertical="center" wrapText="1"/>
    </xf>
    <xf numFmtId="0" fontId="70" fillId="31" borderId="17" xfId="0" applyFont="1" applyFill="1" applyBorder="1" applyAlignment="1">
      <alignment horizontal="center" vertical="center" wrapText="1"/>
    </xf>
    <xf numFmtId="0" fontId="65" fillId="31" borderId="17" xfId="0" applyFont="1" applyFill="1" applyBorder="1" applyAlignment="1">
      <alignment horizontal="center" vertical="center" wrapText="1"/>
    </xf>
    <xf numFmtId="0" fontId="70" fillId="31" borderId="30" xfId="0" applyFont="1" applyFill="1" applyBorder="1" applyAlignment="1">
      <alignment vertical="center" wrapText="1"/>
    </xf>
    <xf numFmtId="0" fontId="70" fillId="31" borderId="29" xfId="0" applyFont="1" applyFill="1" applyBorder="1" applyAlignment="1">
      <alignment horizontal="center" vertical="center" wrapText="1"/>
    </xf>
    <xf numFmtId="10" fontId="70" fillId="28" borderId="12" xfId="0" applyNumberFormat="1" applyFont="1" applyFill="1" applyBorder="1" applyAlignment="1">
      <alignment vertical="center" wrapText="1"/>
    </xf>
    <xf numFmtId="0" fontId="77" fillId="28" borderId="23" xfId="0" applyFont="1" applyFill="1" applyBorder="1" applyAlignment="1">
      <alignment horizontal="right" vertical="center"/>
    </xf>
    <xf numFmtId="4" fontId="73" fillId="28" borderId="22" xfId="0" applyNumberFormat="1" applyFont="1" applyFill="1" applyBorder="1" applyAlignment="1">
      <alignment vertical="center" wrapText="1"/>
    </xf>
    <xf numFmtId="4" fontId="68" fillId="28" borderId="22" xfId="0" applyNumberFormat="1" applyFont="1" applyFill="1" applyBorder="1" applyAlignment="1">
      <alignment vertical="center" wrapText="1"/>
    </xf>
    <xf numFmtId="175" fontId="68" fillId="28" borderId="49" xfId="0" applyNumberFormat="1" applyFont="1" applyFill="1" applyBorder="1" applyAlignment="1">
      <alignment vertical="center" wrapText="1"/>
    </xf>
    <xf numFmtId="0" fontId="77" fillId="0" borderId="29" xfId="0" applyFont="1" applyBorder="1" applyAlignment="1">
      <alignment vertical="center" wrapText="1"/>
    </xf>
    <xf numFmtId="4" fontId="65" fillId="28" borderId="20" xfId="0" applyNumberFormat="1" applyFont="1" applyFill="1" applyBorder="1" applyAlignment="1">
      <alignment vertical="center" wrapText="1"/>
    </xf>
    <xf numFmtId="4" fontId="70" fillId="31" borderId="54" xfId="0" applyNumberFormat="1" applyFont="1" applyFill="1" applyBorder="1" applyAlignment="1">
      <alignment vertical="center" wrapText="1"/>
    </xf>
    <xf numFmtId="4" fontId="70" fillId="31" borderId="15" xfId="0" applyNumberFormat="1" applyFont="1" applyFill="1" applyBorder="1" applyAlignment="1">
      <alignment horizontal="center" vertical="center" wrapText="1"/>
    </xf>
    <xf numFmtId="4" fontId="65" fillId="31" borderId="54" xfId="0" applyNumberFormat="1" applyFont="1" applyFill="1" applyBorder="1" applyAlignment="1">
      <alignment horizontal="right" vertical="center" wrapText="1"/>
    </xf>
    <xf numFmtId="4" fontId="65" fillId="31" borderId="15" xfId="0" applyNumberFormat="1" applyFont="1" applyFill="1" applyBorder="1" applyAlignment="1">
      <alignment horizontal="right" vertical="center" wrapText="1"/>
    </xf>
    <xf numFmtId="10" fontId="70" fillId="31" borderId="51" xfId="0" applyNumberFormat="1" applyFont="1" applyFill="1" applyBorder="1" applyAlignment="1">
      <alignment vertical="center" wrapText="1"/>
    </xf>
    <xf numFmtId="4" fontId="70" fillId="31" borderId="50" xfId="0" applyNumberFormat="1" applyFont="1" applyFill="1" applyBorder="1" applyAlignment="1">
      <alignment vertical="center" wrapText="1"/>
    </xf>
    <xf numFmtId="0" fontId="65" fillId="31" borderId="22" xfId="0" applyFont="1" applyFill="1" applyBorder="1" applyAlignment="1">
      <alignment horizontal="center" vertical="center" wrapText="1"/>
    </xf>
    <xf numFmtId="0" fontId="71" fillId="31" borderId="22" xfId="0" applyFont="1" applyFill="1" applyBorder="1" applyAlignment="1">
      <alignment horizontal="center" vertical="center" wrapText="1"/>
    </xf>
    <xf numFmtId="0" fontId="65" fillId="31" borderId="43" xfId="0" applyFont="1" applyFill="1" applyBorder="1" applyAlignment="1">
      <alignment vertical="center" wrapText="1"/>
    </xf>
    <xf numFmtId="0" fontId="70" fillId="0" borderId="0" xfId="0" applyFont="1" applyAlignment="1">
      <alignment horizontal="left" vertical="center" wrapText="1"/>
    </xf>
    <xf numFmtId="0" fontId="76" fillId="0" borderId="0" xfId="0" applyFont="1" applyAlignment="1">
      <alignment horizontal="center" vertical="center" wrapText="1"/>
    </xf>
    <xf numFmtId="0" fontId="70" fillId="0" borderId="0" xfId="0" applyFont="1" applyAlignment="1">
      <alignment horizontal="left" vertical="center"/>
    </xf>
    <xf numFmtId="0" fontId="70" fillId="0" borderId="0" xfId="0" applyFont="1" applyAlignment="1">
      <alignment horizontal="right" vertical="center"/>
    </xf>
    <xf numFmtId="4" fontId="65" fillId="28" borderId="0" xfId="0" applyNumberFormat="1" applyFont="1" applyFill="1" applyAlignment="1">
      <alignment vertical="center" wrapText="1"/>
    </xf>
    <xf numFmtId="4" fontId="70" fillId="28" borderId="0" xfId="0" applyNumberFormat="1" applyFont="1" applyFill="1" applyAlignment="1">
      <alignment vertical="center" wrapText="1"/>
    </xf>
    <xf numFmtId="177" fontId="65" fillId="28" borderId="0" xfId="0" applyNumberFormat="1" applyFont="1" applyFill="1" applyAlignment="1">
      <alignment vertical="center" wrapText="1"/>
    </xf>
    <xf numFmtId="10" fontId="65" fillId="28" borderId="26" xfId="0" applyNumberFormat="1" applyFont="1" applyFill="1" applyBorder="1" applyAlignment="1">
      <alignment horizontal="right" vertical="center" wrapText="1"/>
    </xf>
    <xf numFmtId="10" fontId="68" fillId="28" borderId="58" xfId="0" applyNumberFormat="1" applyFont="1" applyFill="1" applyBorder="1" applyAlignment="1">
      <alignment vertical="center" wrapText="1"/>
    </xf>
    <xf numFmtId="176" fontId="65" fillId="28" borderId="0" xfId="0" applyNumberFormat="1" applyFont="1" applyFill="1" applyAlignment="1">
      <alignment vertical="center" wrapText="1"/>
    </xf>
    <xf numFmtId="0" fontId="70" fillId="30" borderId="29" xfId="0" applyFont="1" applyFill="1" applyBorder="1" applyAlignment="1">
      <alignment vertical="center" wrapText="1"/>
    </xf>
    <xf numFmtId="0" fontId="65" fillId="0" borderId="0" xfId="0" applyFont="1" applyAlignment="1">
      <alignment horizontal="left" vertical="center" wrapText="1"/>
    </xf>
    <xf numFmtId="0" fontId="65" fillId="28" borderId="0" xfId="0" applyFont="1" applyFill="1" applyAlignment="1">
      <alignment horizontal="center" vertical="center" wrapText="1"/>
    </xf>
    <xf numFmtId="0" fontId="65" fillId="28" borderId="19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vertical="center" wrapText="1"/>
    </xf>
    <xf numFmtId="49" fontId="65" fillId="30" borderId="17" xfId="0" applyNumberFormat="1" applyFont="1" applyFill="1" applyBorder="1" applyAlignment="1">
      <alignment vertical="center" wrapText="1"/>
    </xf>
    <xf numFmtId="49" fontId="65" fillId="28" borderId="21" xfId="0" applyNumberFormat="1" applyFont="1" applyFill="1" applyBorder="1" applyAlignment="1">
      <alignment vertical="center" wrapText="1"/>
    </xf>
    <xf numFmtId="49" fontId="65" fillId="28" borderId="23" xfId="0" applyNumberFormat="1" applyFont="1" applyFill="1" applyBorder="1" applyAlignment="1">
      <alignment vertical="center" wrapText="1"/>
    </xf>
    <xf numFmtId="49" fontId="65" fillId="28" borderId="24" xfId="0" applyNumberFormat="1" applyFont="1" applyFill="1" applyBorder="1" applyAlignment="1">
      <alignment vertical="center" wrapText="1"/>
    </xf>
    <xf numFmtId="49" fontId="70" fillId="30" borderId="17" xfId="0" applyNumberFormat="1" applyFont="1" applyFill="1" applyBorder="1" applyAlignment="1">
      <alignment vertical="center" wrapText="1"/>
    </xf>
    <xf numFmtId="49" fontId="70" fillId="30" borderId="29" xfId="0" applyNumberFormat="1" applyFont="1" applyFill="1" applyBorder="1" applyAlignment="1">
      <alignment vertical="center" wrapText="1"/>
    </xf>
    <xf numFmtId="49" fontId="70" fillId="28" borderId="17" xfId="0" applyNumberFormat="1" applyFont="1" applyFill="1" applyBorder="1" applyAlignment="1">
      <alignment vertical="center" wrapText="1"/>
    </xf>
    <xf numFmtId="49" fontId="75" fillId="28" borderId="24" xfId="0" applyNumberFormat="1" applyFont="1" applyFill="1" applyBorder="1" applyAlignment="1">
      <alignment vertical="center" wrapText="1"/>
    </xf>
    <xf numFmtId="49" fontId="65" fillId="28" borderId="17" xfId="0" applyNumberFormat="1" applyFont="1" applyFill="1" applyBorder="1" applyAlignment="1">
      <alignment vertical="center" wrapText="1"/>
    </xf>
    <xf numFmtId="0" fontId="70" fillId="0" borderId="0" xfId="0" applyFont="1" applyAlignment="1">
      <alignment vertical="center"/>
    </xf>
    <xf numFmtId="0" fontId="70" fillId="30" borderId="17" xfId="0" applyFont="1" applyFill="1" applyBorder="1" applyAlignment="1">
      <alignment vertical="center" wrapText="1"/>
    </xf>
    <xf numFmtId="49" fontId="65" fillId="28" borderId="16" xfId="0" applyNumberFormat="1" applyFont="1" applyFill="1" applyBorder="1" applyAlignment="1">
      <alignment vertical="center" wrapText="1"/>
    </xf>
    <xf numFmtId="0" fontId="77" fillId="28" borderId="19" xfId="0" applyFont="1" applyFill="1" applyBorder="1" applyAlignment="1">
      <alignment horizontal="center" vertical="center" wrapText="1"/>
    </xf>
    <xf numFmtId="0" fontId="77" fillId="28" borderId="16" xfId="0" applyFont="1" applyFill="1" applyBorder="1" applyAlignment="1">
      <alignment horizontal="center" vertical="center" wrapText="1"/>
    </xf>
    <xf numFmtId="0" fontId="68" fillId="28" borderId="17" xfId="0" applyFont="1" applyFill="1" applyBorder="1" applyAlignment="1">
      <alignment horizontal="center" vertical="center" wrapText="1"/>
    </xf>
    <xf numFmtId="4" fontId="81" fillId="31" borderId="3" xfId="0" applyNumberFormat="1" applyFont="1" applyFill="1" applyBorder="1" applyAlignment="1">
      <alignment horizontal="right" vertical="center" wrapText="1"/>
    </xf>
    <xf numFmtId="4" fontId="68" fillId="31" borderId="3" xfId="0" applyNumberFormat="1" applyFont="1" applyFill="1" applyBorder="1" applyAlignment="1">
      <alignment horizontal="right" vertical="center" wrapText="1"/>
    </xf>
    <xf numFmtId="4" fontId="68" fillId="28" borderId="26" xfId="0" applyNumberFormat="1" applyFont="1" applyFill="1" applyBorder="1" applyAlignment="1">
      <alignment horizontal="right" vertical="center" wrapText="1"/>
    </xf>
    <xf numFmtId="10" fontId="81" fillId="28" borderId="12" xfId="0" applyNumberFormat="1" applyFont="1" applyFill="1" applyBorder="1" applyAlignment="1">
      <alignment vertical="center" wrapText="1"/>
    </xf>
    <xf numFmtId="2" fontId="65" fillId="28" borderId="0" xfId="0" applyNumberFormat="1" applyFont="1" applyFill="1" applyAlignment="1">
      <alignment vertical="center" wrapText="1"/>
    </xf>
    <xf numFmtId="176" fontId="68" fillId="28" borderId="0" xfId="366" applyNumberFormat="1" applyFont="1" applyFill="1" applyAlignment="1">
      <alignment vertical="center" wrapText="1"/>
    </xf>
    <xf numFmtId="4" fontId="65" fillId="28" borderId="0" xfId="366" applyNumberFormat="1" applyFont="1" applyFill="1" applyAlignment="1">
      <alignment vertical="center" wrapText="1"/>
    </xf>
    <xf numFmtId="175" fontId="65" fillId="28" borderId="12" xfId="0" applyNumberFormat="1" applyFont="1" applyFill="1" applyBorder="1" applyAlignment="1">
      <alignment vertical="center" wrapText="1"/>
    </xf>
    <xf numFmtId="175" fontId="68" fillId="28" borderId="12" xfId="0" applyNumberFormat="1" applyFont="1" applyFill="1" applyBorder="1" applyAlignment="1">
      <alignment vertical="center" wrapText="1"/>
    </xf>
    <xf numFmtId="175" fontId="65" fillId="28" borderId="49" xfId="0" applyNumberFormat="1" applyFont="1" applyFill="1" applyBorder="1" applyAlignment="1">
      <alignment vertical="center" wrapText="1"/>
    </xf>
    <xf numFmtId="175" fontId="70" fillId="28" borderId="39" xfId="0" applyNumberFormat="1" applyFont="1" applyFill="1" applyBorder="1" applyAlignment="1">
      <alignment vertical="center" wrapText="1"/>
    </xf>
    <xf numFmtId="10" fontId="65" fillId="28" borderId="12" xfId="0" applyNumberFormat="1" applyFont="1" applyFill="1" applyBorder="1" applyAlignment="1">
      <alignment vertical="center" wrapText="1"/>
    </xf>
    <xf numFmtId="4" fontId="68" fillId="28" borderId="20" xfId="0" applyNumberFormat="1" applyFont="1" applyFill="1" applyBorder="1" applyAlignment="1">
      <alignment vertical="center" wrapText="1"/>
    </xf>
    <xf numFmtId="4" fontId="65" fillId="28" borderId="22" xfId="0" applyNumberFormat="1" applyFont="1" applyFill="1" applyBorder="1" applyAlignment="1">
      <alignment horizontal="right" vertical="center" wrapText="1"/>
    </xf>
    <xf numFmtId="4" fontId="65" fillId="28" borderId="22" xfId="0" applyNumberFormat="1" applyFont="1" applyFill="1" applyBorder="1" applyAlignment="1">
      <alignment vertical="center" wrapText="1"/>
    </xf>
    <xf numFmtId="10" fontId="65" fillId="28" borderId="39" xfId="0" applyNumberFormat="1" applyFont="1" applyFill="1" applyBorder="1" applyAlignment="1">
      <alignment vertical="center" wrapText="1"/>
    </xf>
    <xf numFmtId="4" fontId="65" fillId="28" borderId="37" xfId="0" applyNumberFormat="1" applyFont="1" applyFill="1" applyBorder="1" applyAlignment="1">
      <alignment vertical="center" wrapText="1"/>
    </xf>
    <xf numFmtId="10" fontId="65" fillId="31" borderId="51" xfId="0" applyNumberFormat="1" applyFont="1" applyFill="1" applyBorder="1" applyAlignment="1">
      <alignment horizontal="right" vertical="center" wrapText="1"/>
    </xf>
    <xf numFmtId="4" fontId="70" fillId="28" borderId="54" xfId="0" applyNumberFormat="1" applyFont="1" applyFill="1" applyBorder="1" applyAlignment="1">
      <alignment vertical="center" wrapText="1"/>
    </xf>
    <xf numFmtId="10" fontId="70" fillId="28" borderId="51" xfId="0" applyNumberFormat="1" applyFont="1" applyFill="1" applyBorder="1" applyAlignment="1">
      <alignment vertical="center" wrapText="1"/>
    </xf>
    <xf numFmtId="4" fontId="65" fillId="28" borderId="15" xfId="0" applyNumberFormat="1" applyFont="1" applyFill="1" applyBorder="1" applyAlignment="1">
      <alignment horizontal="right" vertical="center" wrapText="1"/>
    </xf>
    <xf numFmtId="10" fontId="65" fillId="31" borderId="3" xfId="0" applyNumberFormat="1" applyFont="1" applyFill="1" applyBorder="1" applyAlignment="1">
      <alignment horizontal="right" vertical="center" wrapText="1"/>
    </xf>
    <xf numFmtId="10" fontId="65" fillId="31" borderId="12" xfId="0" applyNumberFormat="1" applyFont="1" applyFill="1" applyBorder="1" applyAlignment="1">
      <alignment vertical="center" wrapText="1"/>
    </xf>
    <xf numFmtId="10" fontId="70" fillId="0" borderId="12" xfId="0" applyNumberFormat="1" applyFont="1" applyBorder="1" applyAlignment="1">
      <alignment vertical="center" wrapText="1"/>
    </xf>
    <xf numFmtId="4" fontId="65" fillId="28" borderId="12" xfId="0" applyNumberFormat="1" applyFont="1" applyFill="1" applyBorder="1" applyAlignment="1">
      <alignment vertical="center" wrapText="1"/>
    </xf>
    <xf numFmtId="4" fontId="70" fillId="0" borderId="3" xfId="0" applyNumberFormat="1" applyFont="1" applyBorder="1" applyAlignment="1">
      <alignment vertical="center" wrapText="1"/>
    </xf>
    <xf numFmtId="4" fontId="70" fillId="0" borderId="12" xfId="0" applyNumberFormat="1" applyFont="1" applyBorder="1" applyAlignment="1">
      <alignment vertical="center" wrapText="1"/>
    </xf>
    <xf numFmtId="10" fontId="65" fillId="28" borderId="3" xfId="0" applyNumberFormat="1" applyFont="1" applyFill="1" applyBorder="1" applyAlignment="1">
      <alignment horizontal="right" vertical="center" wrapText="1"/>
    </xf>
    <xf numFmtId="10" fontId="68" fillId="28" borderId="3" xfId="0" applyNumberFormat="1" applyFont="1" applyFill="1" applyBorder="1" applyAlignment="1">
      <alignment horizontal="right" vertical="center" wrapText="1"/>
    </xf>
    <xf numFmtId="4" fontId="70" fillId="31" borderId="61" xfId="0" applyNumberFormat="1" applyFont="1" applyFill="1" applyBorder="1" applyAlignment="1">
      <alignment horizontal="right" vertical="center" wrapText="1"/>
    </xf>
    <xf numFmtId="175" fontId="65" fillId="31" borderId="53" xfId="0" applyNumberFormat="1" applyFont="1" applyFill="1" applyBorder="1" applyAlignment="1">
      <alignment horizontal="right" vertical="center" wrapText="1"/>
    </xf>
    <xf numFmtId="10" fontId="68" fillId="28" borderId="3" xfId="0" applyNumberFormat="1" applyFont="1" applyFill="1" applyBorder="1" applyAlignment="1">
      <alignment vertical="center" wrapText="1"/>
    </xf>
    <xf numFmtId="10" fontId="68" fillId="0" borderId="12" xfId="0" applyNumberFormat="1" applyFont="1" applyBorder="1" applyAlignment="1">
      <alignment vertical="center" wrapText="1"/>
    </xf>
    <xf numFmtId="4" fontId="65" fillId="28" borderId="26" xfId="0" applyNumberFormat="1" applyFont="1" applyFill="1" applyBorder="1" applyAlignment="1">
      <alignment vertical="center" wrapText="1"/>
    </xf>
    <xf numFmtId="4" fontId="65" fillId="28" borderId="3" xfId="0" applyNumberFormat="1" applyFont="1" applyFill="1" applyBorder="1" applyAlignment="1">
      <alignment vertical="center" wrapText="1"/>
    </xf>
    <xf numFmtId="4" fontId="65" fillId="31" borderId="26" xfId="0" applyNumberFormat="1" applyFont="1" applyFill="1" applyBorder="1" applyAlignment="1">
      <alignment vertical="center" wrapText="1"/>
    </xf>
    <xf numFmtId="4" fontId="68" fillId="28" borderId="12" xfId="0" applyNumberFormat="1" applyFont="1" applyFill="1" applyBorder="1" applyAlignment="1">
      <alignment vertical="center" wrapText="1"/>
    </xf>
    <xf numFmtId="4" fontId="68" fillId="28" borderId="26" xfId="0" applyNumberFormat="1" applyFont="1" applyFill="1" applyBorder="1" applyAlignment="1">
      <alignment vertical="center" wrapText="1"/>
    </xf>
    <xf numFmtId="4" fontId="68" fillId="28" borderId="3" xfId="0" applyNumberFormat="1" applyFont="1" applyFill="1" applyBorder="1" applyAlignment="1">
      <alignment vertical="center" wrapText="1"/>
    </xf>
    <xf numFmtId="4" fontId="81" fillId="31" borderId="26" xfId="0" applyNumberFormat="1" applyFont="1" applyFill="1" applyBorder="1" applyAlignment="1">
      <alignment vertical="center" wrapText="1"/>
    </xf>
    <xf numFmtId="4" fontId="81" fillId="31" borderId="3" xfId="0" applyNumberFormat="1" applyFont="1" applyFill="1" applyBorder="1" applyAlignment="1">
      <alignment vertical="center" wrapText="1"/>
    </xf>
    <xf numFmtId="4" fontId="81" fillId="31" borderId="12" xfId="0" applyNumberFormat="1" applyFont="1" applyFill="1" applyBorder="1" applyAlignment="1">
      <alignment vertical="center" wrapText="1"/>
    </xf>
    <xf numFmtId="4" fontId="68" fillId="31" borderId="26" xfId="0" applyNumberFormat="1" applyFont="1" applyFill="1" applyBorder="1" applyAlignment="1">
      <alignment vertical="center" wrapText="1"/>
    </xf>
    <xf numFmtId="4" fontId="68" fillId="31" borderId="3" xfId="0" applyNumberFormat="1" applyFont="1" applyFill="1" applyBorder="1" applyAlignment="1">
      <alignment vertical="center" wrapText="1"/>
    </xf>
    <xf numFmtId="4" fontId="68" fillId="31" borderId="12" xfId="0" applyNumberFormat="1" applyFont="1" applyFill="1" applyBorder="1" applyAlignment="1">
      <alignment vertical="center" wrapText="1"/>
    </xf>
    <xf numFmtId="4" fontId="81" fillId="28" borderId="3" xfId="0" applyNumberFormat="1" applyFont="1" applyFill="1" applyBorder="1" applyAlignment="1">
      <alignment vertical="center" wrapText="1"/>
    </xf>
    <xf numFmtId="4" fontId="81" fillId="28" borderId="12" xfId="0" applyNumberFormat="1" applyFont="1" applyFill="1" applyBorder="1" applyAlignment="1">
      <alignment vertical="center" wrapText="1"/>
    </xf>
    <xf numFmtId="4" fontId="81" fillId="28" borderId="26" xfId="0" applyNumberFormat="1" applyFont="1" applyFill="1" applyBorder="1" applyAlignment="1">
      <alignment vertical="center" wrapText="1"/>
    </xf>
    <xf numFmtId="4" fontId="82" fillId="28" borderId="3" xfId="0" applyNumberFormat="1" applyFont="1" applyFill="1" applyBorder="1" applyAlignment="1">
      <alignment vertical="center" wrapText="1"/>
    </xf>
    <xf numFmtId="4" fontId="82" fillId="28" borderId="12" xfId="0" applyNumberFormat="1" applyFont="1" applyFill="1" applyBorder="1" applyAlignment="1">
      <alignment vertical="center" wrapText="1"/>
    </xf>
    <xf numFmtId="4" fontId="82" fillId="28" borderId="26" xfId="0" applyNumberFormat="1" applyFont="1" applyFill="1" applyBorder="1" applyAlignment="1">
      <alignment vertical="center" wrapText="1"/>
    </xf>
    <xf numFmtId="4" fontId="68" fillId="28" borderId="3" xfId="0" applyNumberFormat="1" applyFont="1" applyFill="1" applyBorder="1" applyAlignment="1">
      <alignment horizontal="right" vertical="center" wrapText="1"/>
    </xf>
    <xf numFmtId="4" fontId="65" fillId="28" borderId="3" xfId="0" applyNumberFormat="1" applyFont="1" applyFill="1" applyBorder="1" applyAlignment="1">
      <alignment horizontal="right" vertical="center" wrapText="1"/>
    </xf>
    <xf numFmtId="4" fontId="65" fillId="31" borderId="3" xfId="0" applyNumberFormat="1" applyFont="1" applyFill="1" applyBorder="1" applyAlignment="1">
      <alignment horizontal="right" vertical="center" wrapText="1"/>
    </xf>
    <xf numFmtId="10" fontId="68" fillId="28" borderId="12" xfId="0" applyNumberFormat="1" applyFont="1" applyFill="1" applyBorder="1" applyAlignment="1">
      <alignment vertical="center" wrapText="1"/>
    </xf>
    <xf numFmtId="10" fontId="68" fillId="31" borderId="12" xfId="0" applyNumberFormat="1" applyFont="1" applyFill="1" applyBorder="1" applyAlignment="1">
      <alignment vertical="center" wrapText="1"/>
    </xf>
    <xf numFmtId="4" fontId="65" fillId="28" borderId="26" xfId="0" applyNumberFormat="1" applyFont="1" applyFill="1" applyBorder="1" applyAlignment="1">
      <alignment horizontal="right" vertical="center" wrapText="1"/>
    </xf>
    <xf numFmtId="4" fontId="65" fillId="31" borderId="3" xfId="0" applyNumberFormat="1" applyFont="1" applyFill="1" applyBorder="1" applyAlignment="1">
      <alignment vertical="center" wrapText="1"/>
    </xf>
    <xf numFmtId="10" fontId="65" fillId="28" borderId="12" xfId="0" applyNumberFormat="1" applyFont="1" applyFill="1" applyBorder="1" applyAlignment="1">
      <alignment horizontal="right" vertical="center" wrapText="1"/>
    </xf>
    <xf numFmtId="4" fontId="65" fillId="28" borderId="37" xfId="0" applyNumberFormat="1" applyFont="1" applyFill="1" applyBorder="1" applyAlignment="1">
      <alignment horizontal="right" vertical="center" wrapText="1"/>
    </xf>
    <xf numFmtId="4" fontId="68" fillId="28" borderId="45" xfId="0" applyNumberFormat="1" applyFont="1" applyFill="1" applyBorder="1" applyAlignment="1">
      <alignment vertical="center" wrapText="1"/>
    </xf>
    <xf numFmtId="4" fontId="65" fillId="28" borderId="58" xfId="0" applyNumberFormat="1" applyFont="1" applyFill="1" applyBorder="1" applyAlignment="1">
      <alignment vertical="center" wrapText="1"/>
    </xf>
    <xf numFmtId="4" fontId="68" fillId="28" borderId="3" xfId="366" applyNumberFormat="1" applyFont="1" applyFill="1" applyBorder="1" applyAlignment="1">
      <alignment vertical="center" wrapText="1"/>
    </xf>
    <xf numFmtId="4" fontId="72" fillId="28" borderId="22" xfId="0" applyNumberFormat="1" applyFont="1" applyFill="1" applyBorder="1" applyAlignment="1">
      <alignment horizontal="center" vertical="center" wrapText="1"/>
    </xf>
    <xf numFmtId="4" fontId="70" fillId="28" borderId="22" xfId="0" applyNumberFormat="1" applyFont="1" applyFill="1" applyBorder="1" applyAlignment="1">
      <alignment vertical="center" wrapText="1"/>
    </xf>
    <xf numFmtId="4" fontId="70" fillId="28" borderId="22" xfId="0" applyNumberFormat="1" applyFont="1" applyFill="1" applyBorder="1" applyAlignment="1">
      <alignment horizontal="right" vertical="center" wrapText="1"/>
    </xf>
    <xf numFmtId="4" fontId="70" fillId="28" borderId="14" xfId="0" applyNumberFormat="1" applyFont="1" applyFill="1" applyBorder="1" applyAlignment="1">
      <alignment horizontal="right" vertical="center" wrapText="1"/>
    </xf>
    <xf numFmtId="4" fontId="68" fillId="28" borderId="47" xfId="0" applyNumberFormat="1" applyFont="1" applyFill="1" applyBorder="1" applyAlignment="1">
      <alignment vertical="center" wrapText="1"/>
    </xf>
    <xf numFmtId="4" fontId="65" fillId="28" borderId="14" xfId="0" applyNumberFormat="1" applyFont="1" applyFill="1" applyBorder="1" applyAlignment="1">
      <alignment horizontal="right" vertical="center" wrapText="1"/>
    </xf>
    <xf numFmtId="4" fontId="70" fillId="31" borderId="15" xfId="0" applyNumberFormat="1" applyFont="1" applyFill="1" applyBorder="1" applyAlignment="1">
      <alignment horizontal="right" vertical="center" wrapText="1"/>
    </xf>
    <xf numFmtId="4" fontId="70" fillId="31" borderId="54" xfId="0" applyNumberFormat="1" applyFont="1" applyFill="1" applyBorder="1" applyAlignment="1">
      <alignment horizontal="right" vertical="center" wrapText="1"/>
    </xf>
    <xf numFmtId="4" fontId="65" fillId="31" borderId="14" xfId="0" applyNumberFormat="1" applyFont="1" applyFill="1" applyBorder="1" applyAlignment="1">
      <alignment horizontal="right" vertical="center" wrapText="1"/>
    </xf>
    <xf numFmtId="4" fontId="65" fillId="31" borderId="28" xfId="0" applyNumberFormat="1" applyFont="1" applyFill="1" applyBorder="1" applyAlignment="1">
      <alignment horizontal="right" vertical="center" wrapText="1"/>
    </xf>
    <xf numFmtId="4" fontId="65" fillId="31" borderId="0" xfId="0" applyNumberFormat="1" applyFont="1" applyFill="1" applyAlignment="1">
      <alignment horizontal="right" vertical="center" wrapText="1"/>
    </xf>
    <xf numFmtId="4" fontId="65" fillId="28" borderId="20" xfId="0" applyNumberFormat="1" applyFont="1" applyFill="1" applyBorder="1" applyAlignment="1">
      <alignment horizontal="center" vertical="center" wrapText="1"/>
    </xf>
    <xf numFmtId="4" fontId="70" fillId="28" borderId="20" xfId="0" applyNumberFormat="1" applyFont="1" applyFill="1" applyBorder="1" applyAlignment="1">
      <alignment vertical="center" wrapText="1"/>
    </xf>
    <xf numFmtId="4" fontId="70" fillId="28" borderId="37" xfId="0" applyNumberFormat="1" applyFont="1" applyFill="1" applyBorder="1" applyAlignment="1">
      <alignment vertical="center" wrapText="1"/>
    </xf>
    <xf numFmtId="4" fontId="65" fillId="28" borderId="22" xfId="0" applyNumberFormat="1" applyFont="1" applyFill="1" applyBorder="1" applyAlignment="1">
      <alignment horizontal="center" vertical="center" wrapText="1"/>
    </xf>
    <xf numFmtId="4" fontId="65" fillId="28" borderId="45" xfId="0" applyNumberFormat="1" applyFont="1" applyFill="1" applyBorder="1" applyAlignment="1">
      <alignment horizontal="center" vertical="center" wrapText="1"/>
    </xf>
    <xf numFmtId="4" fontId="65" fillId="28" borderId="45" xfId="0" applyNumberFormat="1" applyFont="1" applyFill="1" applyBorder="1" applyAlignment="1">
      <alignment vertical="center" wrapText="1"/>
    </xf>
    <xf numFmtId="4" fontId="65" fillId="28" borderId="47" xfId="0" applyNumberFormat="1" applyFont="1" applyFill="1" applyBorder="1" applyAlignment="1">
      <alignment vertical="center" wrapText="1"/>
    </xf>
    <xf numFmtId="4" fontId="68" fillId="0" borderId="3" xfId="366" applyNumberFormat="1" applyFont="1" applyBorder="1" applyAlignment="1">
      <alignment horizontal="right" vertical="center" wrapText="1"/>
    </xf>
    <xf numFmtId="4" fontId="65" fillId="31" borderId="50" xfId="0" applyNumberFormat="1" applyFont="1" applyFill="1" applyBorder="1" applyAlignment="1">
      <alignment horizontal="right" vertical="center" wrapText="1"/>
    </xf>
    <xf numFmtId="4" fontId="70" fillId="31" borderId="50" xfId="0" applyNumberFormat="1" applyFont="1" applyFill="1" applyBorder="1" applyAlignment="1">
      <alignment horizontal="right" vertical="center" wrapText="1"/>
    </xf>
    <xf numFmtId="4" fontId="70" fillId="28" borderId="38" xfId="0" applyNumberFormat="1" applyFont="1" applyFill="1" applyBorder="1" applyAlignment="1">
      <alignment vertical="center" wrapText="1"/>
    </xf>
    <xf numFmtId="4" fontId="65" fillId="28" borderId="48" xfId="0" applyNumberFormat="1" applyFont="1" applyFill="1" applyBorder="1" applyAlignment="1">
      <alignment vertical="center" wrapText="1"/>
    </xf>
    <xf numFmtId="4" fontId="68" fillId="28" borderId="3" xfId="366" applyNumberFormat="1" applyFont="1" applyFill="1" applyBorder="1" applyAlignment="1">
      <alignment horizontal="right" vertical="center" wrapText="1"/>
    </xf>
    <xf numFmtId="0" fontId="65" fillId="0" borderId="41" xfId="0" applyFont="1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 wrapText="1"/>
    </xf>
    <xf numFmtId="0" fontId="73" fillId="0" borderId="42" xfId="0" applyFont="1" applyBorder="1" applyAlignment="1">
      <alignment horizontal="center" vertical="center" wrapText="1"/>
    </xf>
    <xf numFmtId="0" fontId="77" fillId="28" borderId="13" xfId="0" applyFont="1" applyFill="1" applyBorder="1" applyAlignment="1">
      <alignment horizontal="center"/>
    </xf>
    <xf numFmtId="0" fontId="77" fillId="28" borderId="17" xfId="0" applyFont="1" applyFill="1" applyBorder="1" applyAlignment="1">
      <alignment horizontal="center"/>
    </xf>
    <xf numFmtId="0" fontId="77" fillId="0" borderId="13" xfId="0" applyFont="1" applyBorder="1" applyAlignment="1">
      <alignment horizontal="left" vertical="center" wrapText="1"/>
    </xf>
    <xf numFmtId="0" fontId="77" fillId="0" borderId="17" xfId="0" applyFont="1" applyBorder="1" applyAlignment="1">
      <alignment horizontal="left" vertical="center" wrapText="1"/>
    </xf>
    <xf numFmtId="0" fontId="77" fillId="0" borderId="28" xfId="0" applyFont="1" applyBorder="1" applyAlignment="1">
      <alignment horizontal="left" vertical="center" wrapText="1"/>
    </xf>
    <xf numFmtId="0" fontId="78" fillId="0" borderId="0" xfId="0" applyFont="1" applyAlignment="1">
      <alignment horizontal="center"/>
    </xf>
    <xf numFmtId="0" fontId="65" fillId="28" borderId="31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77" fillId="0" borderId="28" xfId="0" applyFont="1" applyBorder="1" applyAlignment="1">
      <alignment horizontal="right" vertical="center" wrapText="1"/>
    </xf>
    <xf numFmtId="0" fontId="77" fillId="0" borderId="27" xfId="0" applyFont="1" applyBorder="1" applyAlignment="1">
      <alignment horizontal="right" vertical="center" wrapText="1"/>
    </xf>
    <xf numFmtId="0" fontId="65" fillId="0" borderId="41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7" fillId="0" borderId="28" xfId="0" applyFont="1" applyBorder="1" applyAlignment="1">
      <alignment horizontal="left" vertical="center"/>
    </xf>
    <xf numFmtId="0" fontId="66" fillId="0" borderId="0" xfId="0" applyFont="1" applyAlignment="1">
      <alignment horizontal="left" vertical="center" wrapText="1"/>
    </xf>
    <xf numFmtId="0" fontId="77" fillId="28" borderId="36" xfId="0" applyFont="1" applyFill="1" applyBorder="1" applyAlignment="1">
      <alignment horizontal="left" vertical="center"/>
    </xf>
    <xf numFmtId="0" fontId="77" fillId="28" borderId="31" xfId="0" applyFont="1" applyFill="1" applyBorder="1" applyAlignment="1">
      <alignment horizontal="left" vertical="center"/>
    </xf>
    <xf numFmtId="0" fontId="77" fillId="28" borderId="33" xfId="0" applyFont="1" applyFill="1" applyBorder="1" applyAlignment="1">
      <alignment horizontal="left" vertical="center"/>
    </xf>
    <xf numFmtId="0" fontId="77" fillId="28" borderId="12" xfId="0" applyFont="1" applyFill="1" applyBorder="1" applyAlignment="1">
      <alignment horizontal="left" vertical="center"/>
    </xf>
    <xf numFmtId="0" fontId="7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7" fillId="28" borderId="34" xfId="0" applyFont="1" applyFill="1" applyBorder="1" applyAlignment="1">
      <alignment horizontal="left" vertical="center"/>
    </xf>
    <xf numFmtId="0" fontId="77" fillId="28" borderId="35" xfId="0" applyFont="1" applyFill="1" applyBorder="1" applyAlignment="1">
      <alignment horizontal="left" vertical="center"/>
    </xf>
    <xf numFmtId="0" fontId="77" fillId="28" borderId="27" xfId="0" applyFont="1" applyFill="1" applyBorder="1" applyAlignment="1">
      <alignment horizontal="center" vertical="center"/>
    </xf>
    <xf numFmtId="0" fontId="77" fillId="0" borderId="27" xfId="0" applyFont="1" applyBorder="1" applyAlignment="1">
      <alignment horizontal="left" vertical="center" wrapText="1"/>
    </xf>
    <xf numFmtId="0" fontId="77" fillId="0" borderId="28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7" fillId="0" borderId="60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65" fillId="0" borderId="2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70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65" fillId="28" borderId="27" xfId="0" applyFont="1" applyFill="1" applyBorder="1" applyAlignment="1">
      <alignment horizontal="center" vertical="center" wrapText="1"/>
    </xf>
    <xf numFmtId="0" fontId="84" fillId="0" borderId="27" xfId="0" applyFont="1" applyBorder="1" applyAlignment="1">
      <alignment horizontal="center" vertical="center" wrapText="1"/>
    </xf>
    <xf numFmtId="0" fontId="77" fillId="0" borderId="59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</cellXfs>
  <cellStyles count="42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te" xfId="182" xr:uid="{00000000-0005-0000-0000-0000B5000000}"/>
    <cellStyle name="Number-Cells" xfId="183" xr:uid="{00000000-0005-0000-0000-0000B6000000}"/>
    <cellStyle name="Number-Cells-Column2" xfId="184" xr:uid="{00000000-0005-0000-0000-0000B7000000}"/>
    <cellStyle name="Number-Cells-Column5" xfId="185" xr:uid="{00000000-0005-0000-0000-0000B8000000}"/>
    <cellStyle name="Output" xfId="186" xr:uid="{00000000-0005-0000-0000-0000B9000000}"/>
    <cellStyle name="Row-Header" xfId="187" xr:uid="{00000000-0005-0000-0000-0000BA000000}"/>
    <cellStyle name="Row-Header 2" xfId="188" xr:uid="{00000000-0005-0000-0000-0000BB000000}"/>
    <cellStyle name="Title" xfId="189" xr:uid="{00000000-0005-0000-0000-0000BC000000}"/>
    <cellStyle name="Total" xfId="190" xr:uid="{00000000-0005-0000-0000-0000BD000000}"/>
    <cellStyle name="Warning Text" xfId="191" xr:uid="{00000000-0005-0000-0000-0000BE000000}"/>
    <cellStyle name="Акцент1 2" xfId="192" xr:uid="{00000000-0005-0000-0000-0000BF000000}"/>
    <cellStyle name="Акцент1 3" xfId="193" xr:uid="{00000000-0005-0000-0000-0000C0000000}"/>
    <cellStyle name="Акцент2 2" xfId="194" xr:uid="{00000000-0005-0000-0000-0000C1000000}"/>
    <cellStyle name="Акцент2 3" xfId="195" xr:uid="{00000000-0005-0000-0000-0000C2000000}"/>
    <cellStyle name="Акцент3 2" xfId="196" xr:uid="{00000000-0005-0000-0000-0000C3000000}"/>
    <cellStyle name="Акцент3 3" xfId="197" xr:uid="{00000000-0005-0000-0000-0000C4000000}"/>
    <cellStyle name="Акцент4 2" xfId="198" xr:uid="{00000000-0005-0000-0000-0000C5000000}"/>
    <cellStyle name="Акцент4 3" xfId="199" xr:uid="{00000000-0005-0000-0000-0000C6000000}"/>
    <cellStyle name="Акцент5 2" xfId="200" xr:uid="{00000000-0005-0000-0000-0000C7000000}"/>
    <cellStyle name="Акцент5 3" xfId="201" xr:uid="{00000000-0005-0000-0000-0000C8000000}"/>
    <cellStyle name="Акцент6 2" xfId="202" xr:uid="{00000000-0005-0000-0000-0000C9000000}"/>
    <cellStyle name="Акцент6 3" xfId="203" xr:uid="{00000000-0005-0000-0000-0000CA000000}"/>
    <cellStyle name="Ввод  2" xfId="204" xr:uid="{00000000-0005-0000-0000-0000CB000000}"/>
    <cellStyle name="Ввод  3" xfId="205" xr:uid="{00000000-0005-0000-0000-0000CC000000}"/>
    <cellStyle name="Вывод 2" xfId="206" xr:uid="{00000000-0005-0000-0000-0000CD000000}"/>
    <cellStyle name="Вывод 3" xfId="207" xr:uid="{00000000-0005-0000-0000-0000CE000000}"/>
    <cellStyle name="Вычисление 2" xfId="208" xr:uid="{00000000-0005-0000-0000-0000CF000000}"/>
    <cellStyle name="Вычисление 3" xfId="209" xr:uid="{00000000-0005-0000-0000-0000D0000000}"/>
    <cellStyle name="Денежный 2" xfId="210" xr:uid="{00000000-0005-0000-0000-0000D1000000}"/>
    <cellStyle name="Заголовок 1 2" xfId="211" xr:uid="{00000000-0005-0000-0000-0000D2000000}"/>
    <cellStyle name="Заголовок 1 3" xfId="212" xr:uid="{00000000-0005-0000-0000-0000D3000000}"/>
    <cellStyle name="Заголовок 2 2" xfId="213" xr:uid="{00000000-0005-0000-0000-0000D4000000}"/>
    <cellStyle name="Заголовок 2 3" xfId="214" xr:uid="{00000000-0005-0000-0000-0000D5000000}"/>
    <cellStyle name="Заголовок 3 2" xfId="215" xr:uid="{00000000-0005-0000-0000-0000D6000000}"/>
    <cellStyle name="Заголовок 3 3" xfId="216" xr:uid="{00000000-0005-0000-0000-0000D7000000}"/>
    <cellStyle name="Заголовок 4 2" xfId="217" xr:uid="{00000000-0005-0000-0000-0000D8000000}"/>
    <cellStyle name="Заголовок 4 3" xfId="218" xr:uid="{00000000-0005-0000-0000-0000D9000000}"/>
    <cellStyle name="Звичайний" xfId="0" builtinId="0"/>
    <cellStyle name="Итог 2" xfId="219" xr:uid="{00000000-0005-0000-0000-0000DA000000}"/>
    <cellStyle name="Итог 3" xfId="220" xr:uid="{00000000-0005-0000-0000-0000DB000000}"/>
    <cellStyle name="Контрольная ячейка 2" xfId="221" xr:uid="{00000000-0005-0000-0000-0000DC000000}"/>
    <cellStyle name="Контрольная ячейка 3" xfId="222" xr:uid="{00000000-0005-0000-0000-0000DD000000}"/>
    <cellStyle name="Название 2" xfId="223" xr:uid="{00000000-0005-0000-0000-0000DE000000}"/>
    <cellStyle name="Название 3" xfId="224" xr:uid="{00000000-0005-0000-0000-0000DF000000}"/>
    <cellStyle name="Нейтральный 2" xfId="225" xr:uid="{00000000-0005-0000-0000-0000E0000000}"/>
    <cellStyle name="Нейтральный 3" xfId="226" xr:uid="{00000000-0005-0000-0000-0000E1000000}"/>
    <cellStyle name="Обычный 10" xfId="227" xr:uid="{00000000-0005-0000-0000-0000E3000000}"/>
    <cellStyle name="Обычный 11" xfId="228" xr:uid="{00000000-0005-0000-0000-0000E4000000}"/>
    <cellStyle name="Обычный 12" xfId="229" xr:uid="{00000000-0005-0000-0000-0000E5000000}"/>
    <cellStyle name="Обычный 13" xfId="230" xr:uid="{00000000-0005-0000-0000-0000E6000000}"/>
    <cellStyle name="Обычный 14" xfId="231" xr:uid="{00000000-0005-0000-0000-0000E7000000}"/>
    <cellStyle name="Обычный 15" xfId="232" xr:uid="{00000000-0005-0000-0000-0000E8000000}"/>
    <cellStyle name="Обычный 16" xfId="233" xr:uid="{00000000-0005-0000-0000-0000E9000000}"/>
    <cellStyle name="Обычный 17" xfId="234" xr:uid="{00000000-0005-0000-0000-0000EA000000}"/>
    <cellStyle name="Обычный 18" xfId="235" xr:uid="{00000000-0005-0000-0000-0000EB000000}"/>
    <cellStyle name="Обычный 19" xfId="366" xr:uid="{00000000-0005-0000-0000-0000EC000000}"/>
    <cellStyle name="Обычный 2" xfId="236" xr:uid="{00000000-0005-0000-0000-0000ED000000}"/>
    <cellStyle name="Обычный 2 10" xfId="237" xr:uid="{00000000-0005-0000-0000-0000EE000000}"/>
    <cellStyle name="Обычный 2 11" xfId="238" xr:uid="{00000000-0005-0000-0000-0000EF000000}"/>
    <cellStyle name="Обычный 2 12" xfId="239" xr:uid="{00000000-0005-0000-0000-0000F0000000}"/>
    <cellStyle name="Обычный 2 13" xfId="240" xr:uid="{00000000-0005-0000-0000-0000F1000000}"/>
    <cellStyle name="Обычный 2 14" xfId="241" xr:uid="{00000000-0005-0000-0000-0000F2000000}"/>
    <cellStyle name="Обычный 2 15" xfId="242" xr:uid="{00000000-0005-0000-0000-0000F3000000}"/>
    <cellStyle name="Обычный 2 16" xfId="243" xr:uid="{00000000-0005-0000-0000-0000F4000000}"/>
    <cellStyle name="Обычный 2 2" xfId="244" xr:uid="{00000000-0005-0000-0000-0000F5000000}"/>
    <cellStyle name="Обычный 2 2 2" xfId="245" xr:uid="{00000000-0005-0000-0000-0000F6000000}"/>
    <cellStyle name="Обычный 2 2 3" xfId="246" xr:uid="{00000000-0005-0000-0000-0000F7000000}"/>
    <cellStyle name="Обычный 2 2 3 2" xfId="352" xr:uid="{00000000-0005-0000-0000-0000F8000000}"/>
    <cellStyle name="Обычный 2 2 3 2 2" xfId="395" xr:uid="{00000000-0005-0000-0000-0000F9000000}"/>
    <cellStyle name="Обычный 2 2 3 3" xfId="367" xr:uid="{00000000-0005-0000-0000-0000FA000000}"/>
    <cellStyle name="Обычный 2 2 3 3 2" xfId="409" xr:uid="{00000000-0005-0000-0000-0000FB000000}"/>
    <cellStyle name="Обычный 2 2 3 4" xfId="381" xr:uid="{00000000-0005-0000-0000-0000FC000000}"/>
    <cellStyle name="Обычный 2 2_Расшифровка прочих" xfId="247" xr:uid="{00000000-0005-0000-0000-0000FD000000}"/>
    <cellStyle name="Обычный 2 3" xfId="248" xr:uid="{00000000-0005-0000-0000-0000FE000000}"/>
    <cellStyle name="Обычный 2 4" xfId="249" xr:uid="{00000000-0005-0000-0000-0000FF000000}"/>
    <cellStyle name="Обычный 2 5" xfId="250" xr:uid="{00000000-0005-0000-0000-000000010000}"/>
    <cellStyle name="Обычный 2 6" xfId="251" xr:uid="{00000000-0005-0000-0000-000001010000}"/>
    <cellStyle name="Обычный 2 7" xfId="252" xr:uid="{00000000-0005-0000-0000-000002010000}"/>
    <cellStyle name="Обычный 2 8" xfId="253" xr:uid="{00000000-0005-0000-0000-000003010000}"/>
    <cellStyle name="Обычный 2 9" xfId="254" xr:uid="{00000000-0005-0000-0000-000004010000}"/>
    <cellStyle name="Обычный 2_2604-2010" xfId="255" xr:uid="{00000000-0005-0000-0000-000005010000}"/>
    <cellStyle name="Обычный 3" xfId="256" xr:uid="{00000000-0005-0000-0000-000006010000}"/>
    <cellStyle name="Обычный 3 10" xfId="257" xr:uid="{00000000-0005-0000-0000-000007010000}"/>
    <cellStyle name="Обычный 3 10 2" xfId="353" xr:uid="{00000000-0005-0000-0000-000008010000}"/>
    <cellStyle name="Обычный 3 10 2 2" xfId="396" xr:uid="{00000000-0005-0000-0000-000009010000}"/>
    <cellStyle name="Обычный 3 10 3" xfId="368" xr:uid="{00000000-0005-0000-0000-00000A010000}"/>
    <cellStyle name="Обычный 3 10 3 2" xfId="410" xr:uid="{00000000-0005-0000-0000-00000B010000}"/>
    <cellStyle name="Обычный 3 10 4" xfId="382" xr:uid="{00000000-0005-0000-0000-00000C010000}"/>
    <cellStyle name="Обычный 3 11" xfId="258" xr:uid="{00000000-0005-0000-0000-00000D010000}"/>
    <cellStyle name="Обычный 3 11 2" xfId="354" xr:uid="{00000000-0005-0000-0000-00000E010000}"/>
    <cellStyle name="Обычный 3 11 2 2" xfId="397" xr:uid="{00000000-0005-0000-0000-00000F010000}"/>
    <cellStyle name="Обычный 3 11 3" xfId="369" xr:uid="{00000000-0005-0000-0000-000010010000}"/>
    <cellStyle name="Обычный 3 11 3 2" xfId="411" xr:uid="{00000000-0005-0000-0000-000011010000}"/>
    <cellStyle name="Обычный 3 11 4" xfId="383" xr:uid="{00000000-0005-0000-0000-000012010000}"/>
    <cellStyle name="Обычный 3 12" xfId="259" xr:uid="{00000000-0005-0000-0000-000013010000}"/>
    <cellStyle name="Обычный 3 12 2" xfId="355" xr:uid="{00000000-0005-0000-0000-000014010000}"/>
    <cellStyle name="Обычный 3 12 2 2" xfId="398" xr:uid="{00000000-0005-0000-0000-000015010000}"/>
    <cellStyle name="Обычный 3 12 3" xfId="370" xr:uid="{00000000-0005-0000-0000-000016010000}"/>
    <cellStyle name="Обычный 3 12 3 2" xfId="412" xr:uid="{00000000-0005-0000-0000-000017010000}"/>
    <cellStyle name="Обычный 3 12 4" xfId="384" xr:uid="{00000000-0005-0000-0000-000018010000}"/>
    <cellStyle name="Обычный 3 13" xfId="260" xr:uid="{00000000-0005-0000-0000-000019010000}"/>
    <cellStyle name="Обычный 3 13 2" xfId="356" xr:uid="{00000000-0005-0000-0000-00001A010000}"/>
    <cellStyle name="Обычный 3 13 2 2" xfId="399" xr:uid="{00000000-0005-0000-0000-00001B010000}"/>
    <cellStyle name="Обычный 3 13 3" xfId="371" xr:uid="{00000000-0005-0000-0000-00001C010000}"/>
    <cellStyle name="Обычный 3 13 3 2" xfId="413" xr:uid="{00000000-0005-0000-0000-00001D010000}"/>
    <cellStyle name="Обычный 3 13 4" xfId="385" xr:uid="{00000000-0005-0000-0000-00001E010000}"/>
    <cellStyle name="Обычный 3 14" xfId="261" xr:uid="{00000000-0005-0000-0000-00001F010000}"/>
    <cellStyle name="Обычный 3 2" xfId="262" xr:uid="{00000000-0005-0000-0000-000020010000}"/>
    <cellStyle name="Обычный 3 2 2" xfId="357" xr:uid="{00000000-0005-0000-0000-000021010000}"/>
    <cellStyle name="Обычный 3 2 2 2" xfId="400" xr:uid="{00000000-0005-0000-0000-000022010000}"/>
    <cellStyle name="Обычный 3 2 3" xfId="372" xr:uid="{00000000-0005-0000-0000-000023010000}"/>
    <cellStyle name="Обычный 3 2 3 2" xfId="414" xr:uid="{00000000-0005-0000-0000-000024010000}"/>
    <cellStyle name="Обычный 3 2 4" xfId="386" xr:uid="{00000000-0005-0000-0000-000025010000}"/>
    <cellStyle name="Обычный 3 3" xfId="263" xr:uid="{00000000-0005-0000-0000-000026010000}"/>
    <cellStyle name="Обычный 3 3 2" xfId="358" xr:uid="{00000000-0005-0000-0000-000027010000}"/>
    <cellStyle name="Обычный 3 3 2 2" xfId="401" xr:uid="{00000000-0005-0000-0000-000028010000}"/>
    <cellStyle name="Обычный 3 3 3" xfId="373" xr:uid="{00000000-0005-0000-0000-000029010000}"/>
    <cellStyle name="Обычный 3 3 3 2" xfId="415" xr:uid="{00000000-0005-0000-0000-00002A010000}"/>
    <cellStyle name="Обычный 3 3 4" xfId="387" xr:uid="{00000000-0005-0000-0000-00002B010000}"/>
    <cellStyle name="Обычный 3 4" xfId="264" xr:uid="{00000000-0005-0000-0000-00002C010000}"/>
    <cellStyle name="Обычный 3 4 2" xfId="359" xr:uid="{00000000-0005-0000-0000-00002D010000}"/>
    <cellStyle name="Обычный 3 4 2 2" xfId="402" xr:uid="{00000000-0005-0000-0000-00002E010000}"/>
    <cellStyle name="Обычный 3 4 3" xfId="374" xr:uid="{00000000-0005-0000-0000-00002F010000}"/>
    <cellStyle name="Обычный 3 4 3 2" xfId="416" xr:uid="{00000000-0005-0000-0000-000030010000}"/>
    <cellStyle name="Обычный 3 4 4" xfId="388" xr:uid="{00000000-0005-0000-0000-000031010000}"/>
    <cellStyle name="Обычный 3 5" xfId="265" xr:uid="{00000000-0005-0000-0000-000032010000}"/>
    <cellStyle name="Обычный 3 5 2" xfId="360" xr:uid="{00000000-0005-0000-0000-000033010000}"/>
    <cellStyle name="Обычный 3 5 2 2" xfId="403" xr:uid="{00000000-0005-0000-0000-000034010000}"/>
    <cellStyle name="Обычный 3 5 3" xfId="375" xr:uid="{00000000-0005-0000-0000-000035010000}"/>
    <cellStyle name="Обычный 3 5 3 2" xfId="417" xr:uid="{00000000-0005-0000-0000-000036010000}"/>
    <cellStyle name="Обычный 3 5 4" xfId="389" xr:uid="{00000000-0005-0000-0000-000037010000}"/>
    <cellStyle name="Обычный 3 6" xfId="266" xr:uid="{00000000-0005-0000-0000-000038010000}"/>
    <cellStyle name="Обычный 3 6 2" xfId="361" xr:uid="{00000000-0005-0000-0000-000039010000}"/>
    <cellStyle name="Обычный 3 6 2 2" xfId="404" xr:uid="{00000000-0005-0000-0000-00003A010000}"/>
    <cellStyle name="Обычный 3 6 3" xfId="376" xr:uid="{00000000-0005-0000-0000-00003B010000}"/>
    <cellStyle name="Обычный 3 6 3 2" xfId="418" xr:uid="{00000000-0005-0000-0000-00003C010000}"/>
    <cellStyle name="Обычный 3 6 4" xfId="390" xr:uid="{00000000-0005-0000-0000-00003D010000}"/>
    <cellStyle name="Обычный 3 7" xfId="267" xr:uid="{00000000-0005-0000-0000-00003E010000}"/>
    <cellStyle name="Обычный 3 7 2" xfId="362" xr:uid="{00000000-0005-0000-0000-00003F010000}"/>
    <cellStyle name="Обычный 3 7 2 2" xfId="405" xr:uid="{00000000-0005-0000-0000-000040010000}"/>
    <cellStyle name="Обычный 3 7 3" xfId="377" xr:uid="{00000000-0005-0000-0000-000041010000}"/>
    <cellStyle name="Обычный 3 7 3 2" xfId="419" xr:uid="{00000000-0005-0000-0000-000042010000}"/>
    <cellStyle name="Обычный 3 7 4" xfId="391" xr:uid="{00000000-0005-0000-0000-000043010000}"/>
    <cellStyle name="Обычный 3 8" xfId="268" xr:uid="{00000000-0005-0000-0000-000044010000}"/>
    <cellStyle name="Обычный 3 8 2" xfId="363" xr:uid="{00000000-0005-0000-0000-000045010000}"/>
    <cellStyle name="Обычный 3 8 2 2" xfId="406" xr:uid="{00000000-0005-0000-0000-000046010000}"/>
    <cellStyle name="Обычный 3 8 3" xfId="378" xr:uid="{00000000-0005-0000-0000-000047010000}"/>
    <cellStyle name="Обычный 3 8 3 2" xfId="420" xr:uid="{00000000-0005-0000-0000-000048010000}"/>
    <cellStyle name="Обычный 3 8 4" xfId="392" xr:uid="{00000000-0005-0000-0000-000049010000}"/>
    <cellStyle name="Обычный 3 9" xfId="269" xr:uid="{00000000-0005-0000-0000-00004A010000}"/>
    <cellStyle name="Обычный 3 9 2" xfId="364" xr:uid="{00000000-0005-0000-0000-00004B010000}"/>
    <cellStyle name="Обычный 3 9 2 2" xfId="407" xr:uid="{00000000-0005-0000-0000-00004C010000}"/>
    <cellStyle name="Обычный 3 9 3" xfId="379" xr:uid="{00000000-0005-0000-0000-00004D010000}"/>
    <cellStyle name="Обычный 3 9 3 2" xfId="421" xr:uid="{00000000-0005-0000-0000-00004E010000}"/>
    <cellStyle name="Обычный 3 9 4" xfId="393" xr:uid="{00000000-0005-0000-0000-00004F010000}"/>
    <cellStyle name="Обычный 3_Дефицит_7 млрд_0608_бс" xfId="270" xr:uid="{00000000-0005-0000-0000-000050010000}"/>
    <cellStyle name="Обычный 4" xfId="271" xr:uid="{00000000-0005-0000-0000-000051010000}"/>
    <cellStyle name="Обычный 4 2" xfId="365" xr:uid="{00000000-0005-0000-0000-000052010000}"/>
    <cellStyle name="Обычный 4 2 2" xfId="408" xr:uid="{00000000-0005-0000-0000-000053010000}"/>
    <cellStyle name="Обычный 4 3" xfId="380" xr:uid="{00000000-0005-0000-0000-000054010000}"/>
    <cellStyle name="Обычный 4 3 2" xfId="422" xr:uid="{00000000-0005-0000-0000-000055010000}"/>
    <cellStyle name="Обычный 4 4" xfId="394" xr:uid="{00000000-0005-0000-0000-000056010000}"/>
    <cellStyle name="Обычный 5" xfId="272" xr:uid="{00000000-0005-0000-0000-000057010000}"/>
    <cellStyle name="Обычный 5 2" xfId="273" xr:uid="{00000000-0005-0000-0000-000058010000}"/>
    <cellStyle name="Обычный 6" xfId="274" xr:uid="{00000000-0005-0000-0000-000059010000}"/>
    <cellStyle name="Обычный 6 2" xfId="275" xr:uid="{00000000-0005-0000-0000-00005A010000}"/>
    <cellStyle name="Обычный 6 3" xfId="276" xr:uid="{00000000-0005-0000-0000-00005B010000}"/>
    <cellStyle name="Обычный 6 4" xfId="277" xr:uid="{00000000-0005-0000-0000-00005C010000}"/>
    <cellStyle name="Обычный 6_Дефицит_7 млрд_0608_бс" xfId="278" xr:uid="{00000000-0005-0000-0000-00005D010000}"/>
    <cellStyle name="Обычный 7" xfId="279" xr:uid="{00000000-0005-0000-0000-00005E010000}"/>
    <cellStyle name="Обычный 7 2" xfId="280" xr:uid="{00000000-0005-0000-0000-00005F010000}"/>
    <cellStyle name="Обычный 8" xfId="281" xr:uid="{00000000-0005-0000-0000-000060010000}"/>
    <cellStyle name="Обычный 9" xfId="282" xr:uid="{00000000-0005-0000-0000-000061010000}"/>
    <cellStyle name="Обычный 9 2" xfId="283" xr:uid="{00000000-0005-0000-0000-000062010000}"/>
    <cellStyle name="Плохой 2" xfId="284" xr:uid="{00000000-0005-0000-0000-000063010000}"/>
    <cellStyle name="Плохой 3" xfId="285" xr:uid="{00000000-0005-0000-0000-000064010000}"/>
    <cellStyle name="Пояснение 2" xfId="286" xr:uid="{00000000-0005-0000-0000-000065010000}"/>
    <cellStyle name="Пояснение 3" xfId="287" xr:uid="{00000000-0005-0000-0000-000066010000}"/>
    <cellStyle name="Примечание 2" xfId="288" xr:uid="{00000000-0005-0000-0000-000067010000}"/>
    <cellStyle name="Примечание 3" xfId="289" xr:uid="{00000000-0005-0000-0000-000068010000}"/>
    <cellStyle name="Процентный 2" xfId="290" xr:uid="{00000000-0005-0000-0000-000069010000}"/>
    <cellStyle name="Процентный 2 10" xfId="291" xr:uid="{00000000-0005-0000-0000-00006A010000}"/>
    <cellStyle name="Процентный 2 11" xfId="292" xr:uid="{00000000-0005-0000-0000-00006B010000}"/>
    <cellStyle name="Процентный 2 12" xfId="293" xr:uid="{00000000-0005-0000-0000-00006C010000}"/>
    <cellStyle name="Процентный 2 13" xfId="294" xr:uid="{00000000-0005-0000-0000-00006D010000}"/>
    <cellStyle name="Процентный 2 14" xfId="295" xr:uid="{00000000-0005-0000-0000-00006E010000}"/>
    <cellStyle name="Процентный 2 15" xfId="296" xr:uid="{00000000-0005-0000-0000-00006F010000}"/>
    <cellStyle name="Процентный 2 16" xfId="297" xr:uid="{00000000-0005-0000-0000-000070010000}"/>
    <cellStyle name="Процентный 2 2" xfId="298" xr:uid="{00000000-0005-0000-0000-000071010000}"/>
    <cellStyle name="Процентный 2 3" xfId="299" xr:uid="{00000000-0005-0000-0000-000072010000}"/>
    <cellStyle name="Процентный 2 4" xfId="300" xr:uid="{00000000-0005-0000-0000-000073010000}"/>
    <cellStyle name="Процентный 2 5" xfId="301" xr:uid="{00000000-0005-0000-0000-000074010000}"/>
    <cellStyle name="Процентный 2 6" xfId="302" xr:uid="{00000000-0005-0000-0000-000075010000}"/>
    <cellStyle name="Процентный 2 7" xfId="303" xr:uid="{00000000-0005-0000-0000-000076010000}"/>
    <cellStyle name="Процентный 2 8" xfId="304" xr:uid="{00000000-0005-0000-0000-000077010000}"/>
    <cellStyle name="Процентный 2 9" xfId="305" xr:uid="{00000000-0005-0000-0000-000078010000}"/>
    <cellStyle name="Процентный 3" xfId="306" xr:uid="{00000000-0005-0000-0000-000079010000}"/>
    <cellStyle name="Процентный 4" xfId="307" xr:uid="{00000000-0005-0000-0000-00007A010000}"/>
    <cellStyle name="Процентный 4 2" xfId="308" xr:uid="{00000000-0005-0000-0000-00007B010000}"/>
    <cellStyle name="Связанная ячейка 2" xfId="309" xr:uid="{00000000-0005-0000-0000-00007C010000}"/>
    <cellStyle name="Связанная ячейка 3" xfId="310" xr:uid="{00000000-0005-0000-0000-00007D010000}"/>
    <cellStyle name="Стиль 1" xfId="311" xr:uid="{00000000-0005-0000-0000-00007E010000}"/>
    <cellStyle name="Стиль 1 2" xfId="312" xr:uid="{00000000-0005-0000-0000-00007F010000}"/>
    <cellStyle name="Стиль 1 3" xfId="313" xr:uid="{00000000-0005-0000-0000-000080010000}"/>
    <cellStyle name="Стиль 1 4" xfId="314" xr:uid="{00000000-0005-0000-0000-000081010000}"/>
    <cellStyle name="Стиль 1 5" xfId="315" xr:uid="{00000000-0005-0000-0000-000082010000}"/>
    <cellStyle name="Стиль 1 6" xfId="316" xr:uid="{00000000-0005-0000-0000-000083010000}"/>
    <cellStyle name="Стиль 1 7" xfId="317" xr:uid="{00000000-0005-0000-0000-000084010000}"/>
    <cellStyle name="Текст предупреждения 2" xfId="318" xr:uid="{00000000-0005-0000-0000-000085010000}"/>
    <cellStyle name="Текст предупреждения 3" xfId="319" xr:uid="{00000000-0005-0000-0000-000086010000}"/>
    <cellStyle name="Тысячи [0]_1.62" xfId="320" xr:uid="{00000000-0005-0000-0000-000087010000}"/>
    <cellStyle name="Тысячи_1.62" xfId="321" xr:uid="{00000000-0005-0000-0000-000088010000}"/>
    <cellStyle name="Финансовый 2" xfId="322" xr:uid="{00000000-0005-0000-0000-000089010000}"/>
    <cellStyle name="Финансовый 2 10" xfId="323" xr:uid="{00000000-0005-0000-0000-00008A010000}"/>
    <cellStyle name="Финансовый 2 11" xfId="324" xr:uid="{00000000-0005-0000-0000-00008B010000}"/>
    <cellStyle name="Финансовый 2 12" xfId="325" xr:uid="{00000000-0005-0000-0000-00008C010000}"/>
    <cellStyle name="Финансовый 2 13" xfId="326" xr:uid="{00000000-0005-0000-0000-00008D010000}"/>
    <cellStyle name="Финансовый 2 14" xfId="327" xr:uid="{00000000-0005-0000-0000-00008E010000}"/>
    <cellStyle name="Финансовый 2 15" xfId="328" xr:uid="{00000000-0005-0000-0000-00008F010000}"/>
    <cellStyle name="Финансовый 2 16" xfId="329" xr:uid="{00000000-0005-0000-0000-000090010000}"/>
    <cellStyle name="Финансовый 2 17" xfId="330" xr:uid="{00000000-0005-0000-0000-000091010000}"/>
    <cellStyle name="Финансовый 2 2" xfId="331" xr:uid="{00000000-0005-0000-0000-000092010000}"/>
    <cellStyle name="Финансовый 2 3" xfId="332" xr:uid="{00000000-0005-0000-0000-000093010000}"/>
    <cellStyle name="Финансовый 2 4" xfId="333" xr:uid="{00000000-0005-0000-0000-000094010000}"/>
    <cellStyle name="Финансовый 2 5" xfId="334" xr:uid="{00000000-0005-0000-0000-000095010000}"/>
    <cellStyle name="Финансовый 2 6" xfId="335" xr:uid="{00000000-0005-0000-0000-000096010000}"/>
    <cellStyle name="Финансовый 2 7" xfId="336" xr:uid="{00000000-0005-0000-0000-000097010000}"/>
    <cellStyle name="Финансовый 2 8" xfId="337" xr:uid="{00000000-0005-0000-0000-000098010000}"/>
    <cellStyle name="Финансовый 2 9" xfId="338" xr:uid="{00000000-0005-0000-0000-000099010000}"/>
    <cellStyle name="Финансовый 3" xfId="339" xr:uid="{00000000-0005-0000-0000-00009A010000}"/>
    <cellStyle name="Финансовый 3 2" xfId="340" xr:uid="{00000000-0005-0000-0000-00009B010000}"/>
    <cellStyle name="Финансовый 4" xfId="341" xr:uid="{00000000-0005-0000-0000-00009C010000}"/>
    <cellStyle name="Финансовый 4 2" xfId="342" xr:uid="{00000000-0005-0000-0000-00009D010000}"/>
    <cellStyle name="Финансовый 4 3" xfId="343" xr:uid="{00000000-0005-0000-0000-00009E010000}"/>
    <cellStyle name="Финансовый 5" xfId="344" xr:uid="{00000000-0005-0000-0000-00009F010000}"/>
    <cellStyle name="Финансовый 6" xfId="345" xr:uid="{00000000-0005-0000-0000-0000A0010000}"/>
    <cellStyle name="Финансовый 7" xfId="346" xr:uid="{00000000-0005-0000-0000-0000A1010000}"/>
    <cellStyle name="Хороший 2" xfId="347" xr:uid="{00000000-0005-0000-0000-0000A2010000}"/>
    <cellStyle name="Хороший 3" xfId="348" xr:uid="{00000000-0005-0000-0000-0000A3010000}"/>
    <cellStyle name="числовой" xfId="349" xr:uid="{00000000-0005-0000-0000-0000A4010000}"/>
    <cellStyle name="Ю" xfId="350" xr:uid="{00000000-0005-0000-0000-0000A5010000}"/>
    <cellStyle name="Ю-FreeSet_10" xfId="351" xr:uid="{00000000-0005-0000-0000-0000A601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O340"/>
  <sheetViews>
    <sheetView tabSelected="1" view="pageBreakPreview" topLeftCell="A13" zoomScale="75" zoomScaleNormal="75" zoomScaleSheetLayoutView="75" workbookViewId="0">
      <selection activeCell="O131" sqref="O131"/>
    </sheetView>
  </sheetViews>
  <sheetFormatPr defaultRowHeight="30"/>
  <cols>
    <col min="1" max="1" width="86.42578125" style="6" customWidth="1"/>
    <col min="2" max="2" width="10.85546875" style="7" customWidth="1"/>
    <col min="3" max="3" width="15" style="7" customWidth="1"/>
    <col min="4" max="4" width="19.28515625" style="7" customWidth="1"/>
    <col min="5" max="5" width="18.42578125" style="7" customWidth="1"/>
    <col min="6" max="6" width="17.85546875" style="6" customWidth="1"/>
    <col min="7" max="7" width="18" style="6" customWidth="1"/>
    <col min="8" max="8" width="18.5703125" style="6" customWidth="1"/>
    <col min="9" max="9" width="18.140625" style="6" customWidth="1"/>
    <col min="10" max="10" width="18.85546875" style="6" customWidth="1"/>
    <col min="11" max="11" width="21.42578125" style="6" customWidth="1"/>
    <col min="12" max="12" width="9.140625" style="1" hidden="1" customWidth="1"/>
    <col min="13" max="13" width="12.7109375" style="1" bestFit="1" customWidth="1"/>
    <col min="14" max="14" width="14.28515625" style="1" bestFit="1" customWidth="1"/>
    <col min="15" max="15" width="12.7109375" style="1" bestFit="1" customWidth="1"/>
    <col min="16" max="16384" width="9.140625" style="1"/>
  </cols>
  <sheetData>
    <row r="1" spans="1:12" s="4" customFormat="1" ht="46.5" customHeight="1">
      <c r="B1" s="5"/>
      <c r="C1" s="5"/>
      <c r="D1" s="5"/>
      <c r="E1" s="5"/>
      <c r="G1" s="252" t="s">
        <v>206</v>
      </c>
      <c r="H1" s="252"/>
      <c r="I1" s="252"/>
      <c r="J1" s="252"/>
      <c r="K1" s="252"/>
    </row>
    <row r="2" spans="1:12" s="2" customFormat="1" ht="20.25" customHeight="1">
      <c r="A2" s="21"/>
      <c r="B2" s="22"/>
      <c r="C2" s="22"/>
      <c r="D2" s="22"/>
      <c r="E2" s="22"/>
      <c r="F2" s="21"/>
      <c r="G2" s="23"/>
      <c r="H2" s="23"/>
      <c r="I2" s="23"/>
      <c r="J2" s="23"/>
      <c r="K2" s="23"/>
    </row>
    <row r="3" spans="1:12" s="2" customFormat="1" ht="19.5">
      <c r="A3" s="21"/>
      <c r="B3" s="22"/>
      <c r="C3" s="22"/>
      <c r="D3" s="24"/>
      <c r="E3" s="24"/>
      <c r="F3" s="25"/>
      <c r="G3" s="25" t="s">
        <v>36</v>
      </c>
      <c r="H3" s="25"/>
      <c r="I3" s="25"/>
      <c r="J3" s="25"/>
      <c r="K3" s="21"/>
    </row>
    <row r="4" spans="1:12" s="2" customFormat="1" ht="24" customHeight="1">
      <c r="A4" s="21" t="s">
        <v>30</v>
      </c>
      <c r="B4" s="22"/>
      <c r="C4" s="22"/>
      <c r="D4" s="24"/>
      <c r="E4" s="24"/>
      <c r="F4" s="25"/>
      <c r="G4" s="25"/>
      <c r="H4" s="25"/>
      <c r="I4" s="25"/>
      <c r="J4" s="25"/>
      <c r="K4" s="21"/>
    </row>
    <row r="5" spans="1:12" s="2" customFormat="1" ht="24" customHeight="1">
      <c r="A5" s="21" t="s">
        <v>207</v>
      </c>
      <c r="B5" s="22"/>
      <c r="C5" s="22"/>
      <c r="D5" s="24"/>
      <c r="E5" s="24"/>
      <c r="F5" s="25"/>
      <c r="G5" s="25" t="s">
        <v>37</v>
      </c>
      <c r="H5" s="25"/>
      <c r="I5" s="25"/>
      <c r="J5" s="257" t="s">
        <v>292</v>
      </c>
      <c r="K5" s="258"/>
    </row>
    <row r="6" spans="1:12" s="2" customFormat="1" ht="24" customHeight="1">
      <c r="A6" s="21" t="s">
        <v>39</v>
      </c>
      <c r="B6" s="22"/>
      <c r="C6" s="22"/>
      <c r="D6" s="24"/>
      <c r="E6" s="24"/>
      <c r="F6" s="25"/>
      <c r="G6" s="25"/>
      <c r="H6" s="25"/>
      <c r="I6" s="25"/>
      <c r="J6" s="25"/>
      <c r="K6" s="21"/>
    </row>
    <row r="7" spans="1:12" s="2" customFormat="1" ht="24" customHeight="1" thickBot="1">
      <c r="A7" s="21" t="s">
        <v>291</v>
      </c>
      <c r="B7" s="22"/>
      <c r="C7" s="22"/>
      <c r="D7" s="24"/>
      <c r="E7" s="24"/>
      <c r="F7" s="25"/>
      <c r="G7" s="25"/>
      <c r="H7" s="25"/>
      <c r="I7" s="25"/>
      <c r="J7" s="25"/>
      <c r="K7" s="21"/>
    </row>
    <row r="8" spans="1:12" s="2" customFormat="1" ht="24" customHeight="1">
      <c r="A8" s="21" t="s">
        <v>29</v>
      </c>
      <c r="B8" s="22"/>
      <c r="C8" s="22"/>
      <c r="D8" s="24"/>
      <c r="E8" s="24"/>
      <c r="F8" s="25"/>
      <c r="G8" s="25"/>
      <c r="H8" s="21"/>
      <c r="I8" s="253" t="s">
        <v>20</v>
      </c>
      <c r="J8" s="254"/>
      <c r="K8" s="26"/>
      <c r="L8" s="10" t="s">
        <v>19</v>
      </c>
    </row>
    <row r="9" spans="1:12" s="2" customFormat="1" ht="24" customHeight="1">
      <c r="A9" s="21" t="s">
        <v>30</v>
      </c>
      <c r="B9" s="22"/>
      <c r="C9" s="22"/>
      <c r="D9" s="24"/>
      <c r="E9" s="24"/>
      <c r="F9" s="25"/>
      <c r="G9" s="25"/>
      <c r="H9" s="21"/>
      <c r="I9" s="255" t="s">
        <v>21</v>
      </c>
      <c r="J9" s="256"/>
      <c r="K9" s="27"/>
      <c r="L9" s="10"/>
    </row>
    <row r="10" spans="1:12" s="2" customFormat="1" ht="24" customHeight="1">
      <c r="A10" s="21" t="s">
        <v>38</v>
      </c>
      <c r="B10" s="22"/>
      <c r="C10" s="22"/>
      <c r="D10" s="24"/>
      <c r="E10" s="24"/>
      <c r="F10" s="25"/>
      <c r="G10" s="25"/>
      <c r="H10" s="21"/>
      <c r="I10" s="255" t="s">
        <v>296</v>
      </c>
      <c r="J10" s="256"/>
      <c r="K10" s="101" t="s">
        <v>19</v>
      </c>
      <c r="L10" s="10"/>
    </row>
    <row r="11" spans="1:12" s="2" customFormat="1" ht="24" customHeight="1">
      <c r="A11" s="21" t="s">
        <v>39</v>
      </c>
      <c r="B11" s="22"/>
      <c r="C11" s="22"/>
      <c r="D11" s="24"/>
      <c r="E11" s="24"/>
      <c r="F11" s="25"/>
      <c r="G11" s="25"/>
      <c r="H11" s="21"/>
      <c r="I11" s="255" t="s">
        <v>22</v>
      </c>
      <c r="J11" s="256"/>
      <c r="K11" s="27"/>
      <c r="L11" s="10"/>
    </row>
    <row r="12" spans="1:12" s="2" customFormat="1" ht="24" customHeight="1" thickBot="1">
      <c r="A12" s="21" t="s">
        <v>290</v>
      </c>
      <c r="B12" s="22"/>
      <c r="C12" s="22"/>
      <c r="D12" s="24"/>
      <c r="E12" s="24"/>
      <c r="F12" s="25"/>
      <c r="G12" s="25"/>
      <c r="H12" s="21"/>
      <c r="I12" s="259" t="s">
        <v>23</v>
      </c>
      <c r="J12" s="260"/>
      <c r="K12" s="28"/>
      <c r="L12" s="10"/>
    </row>
    <row r="13" spans="1:12" s="2" customFormat="1" ht="19.5">
      <c r="A13" s="21" t="s">
        <v>29</v>
      </c>
      <c r="B13" s="22"/>
      <c r="C13" s="22"/>
      <c r="D13" s="24"/>
      <c r="E13" s="24"/>
      <c r="F13" s="25"/>
      <c r="G13" s="25"/>
      <c r="H13" s="25"/>
      <c r="I13" s="25"/>
      <c r="J13" s="25"/>
      <c r="K13" s="21"/>
    </row>
    <row r="14" spans="1:12" s="2" customFormat="1" ht="18" customHeight="1" thickBot="1">
      <c r="A14" s="21"/>
      <c r="B14" s="262"/>
      <c r="C14" s="262"/>
      <c r="D14" s="262"/>
      <c r="E14" s="262"/>
      <c r="F14" s="262"/>
      <c r="G14" s="25"/>
      <c r="H14" s="25"/>
      <c r="I14" s="261"/>
      <c r="J14" s="261"/>
      <c r="K14" s="21"/>
    </row>
    <row r="15" spans="1:12" s="2" customFormat="1" ht="18" customHeight="1" thickBot="1">
      <c r="A15" s="29" t="s">
        <v>40</v>
      </c>
      <c r="B15" s="30"/>
      <c r="C15" s="241">
        <v>2022</v>
      </c>
      <c r="D15" s="266"/>
      <c r="E15" s="266"/>
      <c r="F15" s="266"/>
      <c r="G15" s="266"/>
      <c r="H15" s="267"/>
      <c r="I15" s="263" t="s">
        <v>15</v>
      </c>
      <c r="J15" s="264"/>
      <c r="K15" s="265"/>
      <c r="L15" s="11"/>
    </row>
    <row r="16" spans="1:12" s="2" customFormat="1" ht="48.75" customHeight="1" thickBot="1">
      <c r="A16" s="31" t="s">
        <v>41</v>
      </c>
      <c r="B16" s="32"/>
      <c r="C16" s="241" t="s">
        <v>281</v>
      </c>
      <c r="D16" s="266"/>
      <c r="E16" s="266"/>
      <c r="F16" s="266"/>
      <c r="G16" s="266"/>
      <c r="H16" s="267"/>
      <c r="I16" s="241" t="s">
        <v>42</v>
      </c>
      <c r="J16" s="240"/>
      <c r="K16" s="105">
        <v>1993305</v>
      </c>
      <c r="L16" s="11"/>
    </row>
    <row r="17" spans="1:12" s="2" customFormat="1" ht="18" customHeight="1" thickBot="1">
      <c r="A17" s="31" t="s">
        <v>43</v>
      </c>
      <c r="B17" s="32"/>
      <c r="C17" s="241" t="s">
        <v>282</v>
      </c>
      <c r="D17" s="249"/>
      <c r="E17" s="249"/>
      <c r="F17" s="249"/>
      <c r="G17" s="249"/>
      <c r="H17" s="250"/>
      <c r="I17" s="241" t="s">
        <v>11</v>
      </c>
      <c r="J17" s="240"/>
      <c r="K17" s="105">
        <v>430</v>
      </c>
      <c r="L17" s="11"/>
    </row>
    <row r="18" spans="1:12" s="2" customFormat="1" ht="18" customHeight="1" thickBot="1">
      <c r="A18" s="31" t="s">
        <v>6</v>
      </c>
      <c r="B18" s="32"/>
      <c r="C18" s="241" t="s">
        <v>283</v>
      </c>
      <c r="D18" s="266"/>
      <c r="E18" s="266"/>
      <c r="F18" s="266"/>
      <c r="G18" s="266"/>
      <c r="H18" s="267"/>
      <c r="I18" s="241" t="s">
        <v>10</v>
      </c>
      <c r="J18" s="240"/>
      <c r="K18" s="105">
        <v>2610100000</v>
      </c>
      <c r="L18" s="11"/>
    </row>
    <row r="19" spans="1:12" s="2" customFormat="1" ht="18" customHeight="1" thickBot="1">
      <c r="A19" s="31" t="s">
        <v>44</v>
      </c>
      <c r="B19" s="32"/>
      <c r="C19" s="271" t="s">
        <v>286</v>
      </c>
      <c r="D19" s="272"/>
      <c r="E19" s="272"/>
      <c r="F19" s="272"/>
      <c r="G19" s="272"/>
      <c r="H19" s="273"/>
      <c r="I19" s="241" t="s">
        <v>4</v>
      </c>
      <c r="J19" s="240"/>
      <c r="K19" s="105"/>
      <c r="L19" s="11"/>
    </row>
    <row r="20" spans="1:12" s="2" customFormat="1" ht="18" customHeight="1" thickBot="1">
      <c r="A20" s="31" t="s">
        <v>45</v>
      </c>
      <c r="B20" s="32"/>
      <c r="C20" s="268" t="s">
        <v>284</v>
      </c>
      <c r="D20" s="269"/>
      <c r="E20" s="269"/>
      <c r="F20" s="269"/>
      <c r="G20" s="269"/>
      <c r="H20" s="270"/>
      <c r="I20" s="239" t="s">
        <v>3</v>
      </c>
      <c r="J20" s="240"/>
      <c r="K20" s="105">
        <v>91000</v>
      </c>
      <c r="L20" s="11"/>
    </row>
    <row r="21" spans="1:12" s="2" customFormat="1" ht="18" customHeight="1" thickBot="1">
      <c r="A21" s="31" t="s">
        <v>46</v>
      </c>
      <c r="B21" s="32"/>
      <c r="C21" s="278" t="s">
        <v>285</v>
      </c>
      <c r="D21" s="279"/>
      <c r="E21" s="279"/>
      <c r="F21" s="279"/>
      <c r="G21" s="279"/>
      <c r="H21" s="280"/>
      <c r="I21" s="239" t="s">
        <v>47</v>
      </c>
      <c r="J21" s="240"/>
      <c r="K21" s="105">
        <v>86.1</v>
      </c>
      <c r="L21" s="11"/>
    </row>
    <row r="22" spans="1:12" s="2" customFormat="1" ht="18" customHeight="1" thickBot="1">
      <c r="A22" s="31" t="s">
        <v>48</v>
      </c>
      <c r="B22" s="245" t="s">
        <v>52</v>
      </c>
      <c r="C22" s="246"/>
      <c r="D22" s="246"/>
      <c r="E22" s="246"/>
      <c r="F22" s="246"/>
      <c r="G22" s="246"/>
      <c r="H22" s="246"/>
      <c r="I22" s="33"/>
      <c r="J22" s="34"/>
      <c r="K22" s="105"/>
      <c r="L22" s="12"/>
    </row>
    <row r="23" spans="1:12" s="2" customFormat="1" ht="18" customHeight="1" thickBot="1">
      <c r="A23" s="31" t="s">
        <v>7</v>
      </c>
      <c r="B23" s="32"/>
      <c r="C23" s="241" t="s">
        <v>287</v>
      </c>
      <c r="D23" s="266"/>
      <c r="E23" s="266"/>
      <c r="F23" s="266"/>
      <c r="G23" s="266"/>
      <c r="H23" s="267"/>
      <c r="I23" s="33"/>
      <c r="J23" s="34"/>
      <c r="K23" s="105"/>
      <c r="L23" s="11"/>
    </row>
    <row r="24" spans="1:12" s="2" customFormat="1" ht="18" customHeight="1" thickBot="1">
      <c r="A24" s="38" t="s">
        <v>208</v>
      </c>
      <c r="B24" s="32"/>
      <c r="C24" s="241">
        <v>883.5</v>
      </c>
      <c r="D24" s="249"/>
      <c r="E24" s="249"/>
      <c r="F24" s="249"/>
      <c r="G24" s="249"/>
      <c r="H24" s="250"/>
      <c r="I24" s="241" t="s">
        <v>12</v>
      </c>
      <c r="J24" s="240"/>
      <c r="K24" s="105"/>
      <c r="L24" s="11"/>
    </row>
    <row r="25" spans="1:12" s="2" customFormat="1" ht="18" customHeight="1" thickBot="1">
      <c r="A25" s="31" t="s">
        <v>49</v>
      </c>
      <c r="B25" s="32"/>
      <c r="C25" s="241" t="s">
        <v>288</v>
      </c>
      <c r="D25" s="266"/>
      <c r="E25" s="266"/>
      <c r="F25" s="266"/>
      <c r="G25" s="266"/>
      <c r="H25" s="267"/>
      <c r="I25" s="241" t="s">
        <v>13</v>
      </c>
      <c r="J25" s="240"/>
      <c r="K25" s="105"/>
      <c r="L25" s="11"/>
    </row>
    <row r="26" spans="1:12" s="2" customFormat="1" ht="18" customHeight="1" thickBot="1">
      <c r="A26" s="31" t="s">
        <v>50</v>
      </c>
      <c r="B26" s="32"/>
      <c r="C26" s="241">
        <v>342534454</v>
      </c>
      <c r="D26" s="249"/>
      <c r="E26" s="249"/>
      <c r="F26" s="249"/>
      <c r="G26" s="249"/>
      <c r="H26" s="250"/>
      <c r="I26" s="35"/>
      <c r="J26" s="35"/>
      <c r="K26" s="35"/>
      <c r="L26" s="12"/>
    </row>
    <row r="27" spans="1:12" s="2" customFormat="1" ht="18" customHeight="1" thickBot="1">
      <c r="A27" s="31" t="s">
        <v>51</v>
      </c>
      <c r="B27" s="36"/>
      <c r="C27" s="251" t="s">
        <v>297</v>
      </c>
      <c r="D27" s="249"/>
      <c r="E27" s="249"/>
      <c r="F27" s="249"/>
      <c r="G27" s="249"/>
      <c r="H27" s="250"/>
      <c r="I27" s="21"/>
      <c r="J27" s="21"/>
      <c r="K27" s="21"/>
    </row>
    <row r="28" spans="1:12" s="2" customFormat="1" ht="15" customHeight="1">
      <c r="A28" s="13"/>
      <c r="B28" s="3"/>
      <c r="C28" s="3"/>
      <c r="D28" s="3"/>
      <c r="E28" s="3"/>
    </row>
    <row r="29" spans="1:12" s="2" customFormat="1" ht="23.25" customHeight="1">
      <c r="A29" s="242" t="s">
        <v>298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</row>
    <row r="30" spans="1:12" s="2" customFormat="1" ht="28.5" customHeight="1" thickBot="1">
      <c r="A30" s="127"/>
      <c r="B30" s="14"/>
      <c r="C30" s="14"/>
      <c r="D30" s="276"/>
      <c r="E30" s="277"/>
      <c r="F30" s="128"/>
      <c r="G30" s="37" t="s">
        <v>85</v>
      </c>
      <c r="H30" s="128"/>
      <c r="I30" s="128"/>
      <c r="J30" s="128"/>
      <c r="K30" s="128"/>
      <c r="L30" s="128" t="s">
        <v>24</v>
      </c>
    </row>
    <row r="31" spans="1:12" s="9" customFormat="1" ht="20.100000000000001" customHeight="1" thickBot="1">
      <c r="A31" s="233" t="s">
        <v>16</v>
      </c>
      <c r="B31" s="235" t="s">
        <v>210</v>
      </c>
      <c r="C31" s="247" t="s">
        <v>211</v>
      </c>
      <c r="D31" s="237" t="s">
        <v>293</v>
      </c>
      <c r="E31" s="237"/>
      <c r="F31" s="237"/>
      <c r="G31" s="238"/>
      <c r="H31" s="237" t="s">
        <v>86</v>
      </c>
      <c r="I31" s="237"/>
      <c r="J31" s="237"/>
      <c r="K31" s="238"/>
      <c r="L31" s="243" t="s">
        <v>14</v>
      </c>
    </row>
    <row r="32" spans="1:12" s="9" customFormat="1" ht="70.5" customHeight="1" thickBot="1">
      <c r="A32" s="234"/>
      <c r="B32" s="236"/>
      <c r="C32" s="248"/>
      <c r="D32" s="143" t="s">
        <v>87</v>
      </c>
      <c r="E32" s="143" t="s">
        <v>88</v>
      </c>
      <c r="F32" s="143" t="s">
        <v>89</v>
      </c>
      <c r="G32" s="143" t="s">
        <v>90</v>
      </c>
      <c r="H32" s="143" t="s">
        <v>87</v>
      </c>
      <c r="I32" s="143" t="s">
        <v>88</v>
      </c>
      <c r="J32" s="143" t="s">
        <v>89</v>
      </c>
      <c r="K32" s="144" t="s">
        <v>280</v>
      </c>
      <c r="L32" s="244"/>
    </row>
    <row r="33" spans="1:15" s="9" customFormat="1" ht="20.100000000000001" customHeight="1" thickBot="1">
      <c r="A33" s="40">
        <v>1</v>
      </c>
      <c r="B33" s="41">
        <v>2</v>
      </c>
      <c r="C33" s="66">
        <v>3</v>
      </c>
      <c r="D33" s="80">
        <v>3</v>
      </c>
      <c r="E33" s="145">
        <v>4</v>
      </c>
      <c r="F33" s="145">
        <v>5</v>
      </c>
      <c r="G33" s="145">
        <v>6</v>
      </c>
      <c r="H33" s="145">
        <v>7</v>
      </c>
      <c r="I33" s="145">
        <v>8</v>
      </c>
      <c r="J33" s="145">
        <v>9</v>
      </c>
      <c r="K33" s="145">
        <v>10</v>
      </c>
      <c r="L33" s="129">
        <v>11</v>
      </c>
    </row>
    <row r="34" spans="1:15" s="15" customFormat="1" ht="22.5" customHeight="1" thickBot="1">
      <c r="A34" s="60" t="s">
        <v>54</v>
      </c>
      <c r="B34" s="61">
        <v>1</v>
      </c>
      <c r="C34" s="96">
        <v>1000</v>
      </c>
      <c r="D34" s="81"/>
      <c r="E34" s="83"/>
      <c r="F34" s="82"/>
      <c r="G34" s="78"/>
      <c r="H34" s="82"/>
      <c r="I34" s="77"/>
      <c r="J34" s="77"/>
      <c r="K34" s="79"/>
      <c r="L34" s="130"/>
    </row>
    <row r="35" spans="1:15" s="16" customFormat="1" ht="19.5" customHeight="1" thickBot="1">
      <c r="A35" s="62" t="s">
        <v>212</v>
      </c>
      <c r="B35" s="63">
        <f>B34+1</f>
        <v>2</v>
      </c>
      <c r="C35" s="96">
        <v>1010</v>
      </c>
      <c r="D35" s="108">
        <f>D36+D37+D38+D43</f>
        <v>111438.7</v>
      </c>
      <c r="E35" s="108">
        <f>E36+E37+E38+E43</f>
        <v>111065.8</v>
      </c>
      <c r="F35" s="107">
        <f>D35-E35</f>
        <v>372.89999999999418</v>
      </c>
      <c r="G35" s="111">
        <f>F35/D35</f>
        <v>3.3462342974208618E-3</v>
      </c>
      <c r="H35" s="107">
        <f>H36+H37+H38+H42+H43</f>
        <v>364011.6</v>
      </c>
      <c r="I35" s="107">
        <f>I36+I37+I38+I42+I43</f>
        <v>362385.4</v>
      </c>
      <c r="J35" s="112">
        <f>H35-I35</f>
        <v>1626.1999999999534</v>
      </c>
      <c r="K35" s="111">
        <f>J35/H35</f>
        <v>4.4674400486137082E-3</v>
      </c>
      <c r="L35" s="141"/>
    </row>
    <row r="36" spans="1:15" s="17" customFormat="1" ht="18" customHeight="1">
      <c r="A36" s="39" t="s">
        <v>209</v>
      </c>
      <c r="B36" s="43">
        <f t="shared" ref="B36:B99" si="0">B35+1</f>
        <v>3</v>
      </c>
      <c r="C36" s="84">
        <v>1020</v>
      </c>
      <c r="D36" s="106"/>
      <c r="E36" s="106"/>
      <c r="F36" s="162"/>
      <c r="G36" s="161"/>
      <c r="H36" s="179"/>
      <c r="I36" s="179"/>
      <c r="J36" s="162"/>
      <c r="K36" s="161"/>
      <c r="L36" s="132"/>
    </row>
    <row r="37" spans="1:15" s="17" customFormat="1" ht="18.75">
      <c r="A37" s="39" t="s">
        <v>91</v>
      </c>
      <c r="B37" s="44">
        <f t="shared" si="0"/>
        <v>4</v>
      </c>
      <c r="C37" s="84">
        <v>1030</v>
      </c>
      <c r="D37" s="198">
        <f>91157+5665.5</f>
        <v>96822.5</v>
      </c>
      <c r="E37" s="198">
        <v>91157</v>
      </c>
      <c r="F37" s="162">
        <f t="shared" ref="F37:F48" si="1">D37-E37</f>
        <v>5665.5</v>
      </c>
      <c r="G37" s="161">
        <f>F37/D37</f>
        <v>5.8514291616101631E-2</v>
      </c>
      <c r="H37" s="198">
        <v>304004.3</v>
      </c>
      <c r="I37" s="179">
        <v>304004.3</v>
      </c>
      <c r="J37" s="162">
        <f t="shared" ref="J37:J42" si="2">H37-I37</f>
        <v>0</v>
      </c>
      <c r="K37" s="161">
        <f>J37/H37</f>
        <v>0</v>
      </c>
      <c r="L37" s="132"/>
      <c r="N37" s="120"/>
      <c r="O37" s="120"/>
    </row>
    <row r="38" spans="1:15" s="17" customFormat="1" ht="18.75">
      <c r="A38" s="39" t="s">
        <v>131</v>
      </c>
      <c r="B38" s="44">
        <f t="shared" si="0"/>
        <v>5</v>
      </c>
      <c r="C38" s="84">
        <v>1040</v>
      </c>
      <c r="D38" s="160">
        <f>D107-D42</f>
        <v>7909.9</v>
      </c>
      <c r="E38" s="160">
        <f>E107-E42</f>
        <v>13202.5</v>
      </c>
      <c r="F38" s="162">
        <f t="shared" si="1"/>
        <v>-5292.6</v>
      </c>
      <c r="G38" s="157">
        <f>F38/D38</f>
        <v>-0.66911086107283291</v>
      </c>
      <c r="H38" s="160">
        <f>H107-H42</f>
        <v>27614.3</v>
      </c>
      <c r="I38" s="160">
        <f>I107-I42</f>
        <v>25988.399999999998</v>
      </c>
      <c r="J38" s="162">
        <f t="shared" si="2"/>
        <v>1625.9000000000015</v>
      </c>
      <c r="K38" s="157">
        <f>J38/H38</f>
        <v>5.8878914185766122E-2</v>
      </c>
      <c r="L38" s="133"/>
      <c r="N38" s="120"/>
    </row>
    <row r="39" spans="1:15" s="17" customFormat="1" ht="18" customHeight="1">
      <c r="A39" s="45" t="s">
        <v>132</v>
      </c>
      <c r="B39" s="44">
        <f t="shared" si="0"/>
        <v>6</v>
      </c>
      <c r="C39" s="85" t="s">
        <v>133</v>
      </c>
      <c r="D39" s="160">
        <f>D119</f>
        <v>2669.7</v>
      </c>
      <c r="E39" s="160">
        <f>E119</f>
        <v>2132.1999999999998</v>
      </c>
      <c r="F39" s="162">
        <f t="shared" si="1"/>
        <v>537.5</v>
      </c>
      <c r="G39" s="157">
        <f t="shared" ref="G39:G41" si="3">F39/D39</f>
        <v>0.2013334831629022</v>
      </c>
      <c r="H39" s="160">
        <f>H119</f>
        <v>15233.4</v>
      </c>
      <c r="I39" s="160">
        <f>I119</f>
        <v>14094.8</v>
      </c>
      <c r="J39" s="162">
        <f t="shared" si="2"/>
        <v>1138.6000000000004</v>
      </c>
      <c r="K39" s="157">
        <f t="shared" ref="K39:K42" si="4">J39/H39</f>
        <v>7.4743655388816707E-2</v>
      </c>
      <c r="L39" s="133"/>
    </row>
    <row r="40" spans="1:15" s="17" customFormat="1" ht="18" customHeight="1">
      <c r="A40" s="45" t="s">
        <v>134</v>
      </c>
      <c r="B40" s="44">
        <f t="shared" si="0"/>
        <v>7</v>
      </c>
      <c r="C40" s="85" t="s">
        <v>135</v>
      </c>
      <c r="D40" s="160">
        <f>D125</f>
        <v>3173</v>
      </c>
      <c r="E40" s="160">
        <f>E125</f>
        <v>8911</v>
      </c>
      <c r="F40" s="162">
        <f t="shared" si="1"/>
        <v>-5738</v>
      </c>
      <c r="G40" s="157">
        <f t="shared" si="3"/>
        <v>-1.8083832335329342</v>
      </c>
      <c r="H40" s="160">
        <f>H125</f>
        <v>11395.8</v>
      </c>
      <c r="I40" s="160">
        <f>I125</f>
        <v>10908.9</v>
      </c>
      <c r="J40" s="162">
        <f t="shared" si="2"/>
        <v>486.89999999999964</v>
      </c>
      <c r="K40" s="157">
        <f t="shared" si="4"/>
        <v>4.2726267572263436E-2</v>
      </c>
      <c r="L40" s="133"/>
    </row>
    <row r="41" spans="1:15" s="17" customFormat="1" ht="18" customHeight="1">
      <c r="A41" s="45" t="s">
        <v>136</v>
      </c>
      <c r="B41" s="44">
        <f t="shared" si="0"/>
        <v>8</v>
      </c>
      <c r="C41" s="85" t="s">
        <v>137</v>
      </c>
      <c r="D41" s="160">
        <f>D108</f>
        <v>2442.2000000000003</v>
      </c>
      <c r="E41" s="160">
        <f>E108</f>
        <v>2534.3000000000002</v>
      </c>
      <c r="F41" s="162">
        <f t="shared" si="1"/>
        <v>-92.099999999999909</v>
      </c>
      <c r="G41" s="157">
        <f t="shared" si="3"/>
        <v>-3.7711899107362175E-2</v>
      </c>
      <c r="H41" s="160">
        <f>H107-H39-H40-H42</f>
        <v>985.10000000000218</v>
      </c>
      <c r="I41" s="160">
        <f>I107-I39-I40-I42</f>
        <v>984.69999999999982</v>
      </c>
      <c r="J41" s="162">
        <f t="shared" si="2"/>
        <v>0.40000000000236469</v>
      </c>
      <c r="K41" s="157">
        <f t="shared" si="4"/>
        <v>4.0605014719557791E-4</v>
      </c>
      <c r="L41" s="133"/>
    </row>
    <row r="42" spans="1:15" s="17" customFormat="1" ht="18" customHeight="1">
      <c r="A42" s="46" t="s">
        <v>138</v>
      </c>
      <c r="B42" s="44">
        <f t="shared" si="0"/>
        <v>9</v>
      </c>
      <c r="C42" s="84">
        <v>1050</v>
      </c>
      <c r="D42" s="160">
        <v>375</v>
      </c>
      <c r="E42" s="160">
        <v>375</v>
      </c>
      <c r="F42" s="162">
        <f t="shared" si="1"/>
        <v>0</v>
      </c>
      <c r="G42" s="157">
        <v>0</v>
      </c>
      <c r="H42" s="179">
        <f>H112</f>
        <v>5102</v>
      </c>
      <c r="I42" s="179">
        <f>I112</f>
        <v>5101.7</v>
      </c>
      <c r="J42" s="162">
        <f t="shared" si="2"/>
        <v>0.3000000000001819</v>
      </c>
      <c r="K42" s="157">
        <f t="shared" si="4"/>
        <v>5.880047040379888E-5</v>
      </c>
      <c r="L42" s="133"/>
    </row>
    <row r="43" spans="1:15" s="17" customFormat="1" ht="18" customHeight="1">
      <c r="A43" s="46" t="s">
        <v>53</v>
      </c>
      <c r="B43" s="44">
        <f t="shared" si="0"/>
        <v>10</v>
      </c>
      <c r="C43" s="84">
        <v>1060</v>
      </c>
      <c r="D43" s="160">
        <f>D46+D47+D48</f>
        <v>6706.3</v>
      </c>
      <c r="E43" s="160">
        <f>E46+E47+E48</f>
        <v>6706.3</v>
      </c>
      <c r="F43" s="162">
        <f t="shared" si="1"/>
        <v>0</v>
      </c>
      <c r="G43" s="157">
        <v>0</v>
      </c>
      <c r="H43" s="160">
        <v>27291</v>
      </c>
      <c r="I43" s="160">
        <v>27291</v>
      </c>
      <c r="J43" s="180">
        <v>0</v>
      </c>
      <c r="K43" s="169">
        <v>0</v>
      </c>
      <c r="L43" s="133"/>
    </row>
    <row r="44" spans="1:15" s="17" customFormat="1" ht="18" customHeight="1" thickBot="1">
      <c r="A44" s="45" t="s">
        <v>25</v>
      </c>
      <c r="B44" s="44">
        <f t="shared" si="0"/>
        <v>11</v>
      </c>
      <c r="C44" s="85" t="s">
        <v>94</v>
      </c>
      <c r="D44" s="209"/>
      <c r="E44" s="160"/>
      <c r="F44" s="162">
        <f t="shared" si="1"/>
        <v>0</v>
      </c>
      <c r="G44" s="157"/>
      <c r="H44" s="209"/>
      <c r="I44" s="160"/>
      <c r="J44" s="180"/>
      <c r="K44" s="170"/>
      <c r="L44" s="142"/>
    </row>
    <row r="45" spans="1:15" s="16" customFormat="1" ht="18" customHeight="1" thickBot="1">
      <c r="A45" s="45" t="s">
        <v>26</v>
      </c>
      <c r="B45" s="44">
        <f t="shared" si="0"/>
        <v>12</v>
      </c>
      <c r="C45" s="85" t="s">
        <v>139</v>
      </c>
      <c r="D45" s="209"/>
      <c r="E45" s="210"/>
      <c r="F45" s="162">
        <f t="shared" si="1"/>
        <v>0</v>
      </c>
      <c r="G45" s="100"/>
      <c r="H45" s="209"/>
      <c r="I45" s="210"/>
      <c r="J45" s="171"/>
      <c r="K45" s="172"/>
      <c r="L45" s="135"/>
    </row>
    <row r="46" spans="1:15" s="17" customFormat="1" ht="18" customHeight="1" thickBot="1">
      <c r="A46" s="45" t="s">
        <v>213</v>
      </c>
      <c r="B46" s="44">
        <f t="shared" si="0"/>
        <v>13</v>
      </c>
      <c r="C46" s="85" t="s">
        <v>140</v>
      </c>
      <c r="D46" s="159">
        <v>493.8</v>
      </c>
      <c r="E46" s="159">
        <v>493.8</v>
      </c>
      <c r="F46" s="162">
        <f t="shared" si="1"/>
        <v>0</v>
      </c>
      <c r="G46" s="157">
        <v>0</v>
      </c>
      <c r="H46" s="159">
        <v>1295</v>
      </c>
      <c r="I46" s="159">
        <v>1295</v>
      </c>
      <c r="J46" s="162">
        <v>0</v>
      </c>
      <c r="K46" s="157">
        <v>0</v>
      </c>
      <c r="L46" s="131"/>
    </row>
    <row r="47" spans="1:15" s="17" customFormat="1" ht="18" customHeight="1">
      <c r="A47" s="47" t="s">
        <v>92</v>
      </c>
      <c r="B47" s="44">
        <f t="shared" si="0"/>
        <v>14</v>
      </c>
      <c r="C47" s="85" t="s">
        <v>141</v>
      </c>
      <c r="D47" s="159">
        <v>3235.8</v>
      </c>
      <c r="E47" s="159">
        <v>3235.8</v>
      </c>
      <c r="F47" s="162">
        <f t="shared" si="1"/>
        <v>0</v>
      </c>
      <c r="G47" s="157">
        <v>0</v>
      </c>
      <c r="H47" s="159">
        <v>3711.8</v>
      </c>
      <c r="I47" s="159">
        <v>3711.8</v>
      </c>
      <c r="J47" s="180">
        <v>0</v>
      </c>
      <c r="K47" s="170">
        <v>0</v>
      </c>
      <c r="L47" s="132"/>
      <c r="N47" s="120"/>
    </row>
    <row r="48" spans="1:15" s="17" customFormat="1" ht="18" customHeight="1">
      <c r="A48" s="48" t="s">
        <v>142</v>
      </c>
      <c r="B48" s="44">
        <f t="shared" si="0"/>
        <v>15</v>
      </c>
      <c r="C48" s="86" t="s">
        <v>143</v>
      </c>
      <c r="D48" s="159">
        <v>2976.7</v>
      </c>
      <c r="E48" s="159">
        <v>2976.7</v>
      </c>
      <c r="F48" s="162">
        <f t="shared" si="1"/>
        <v>0</v>
      </c>
      <c r="G48" s="157">
        <v>0</v>
      </c>
      <c r="H48" s="159">
        <v>22284.2</v>
      </c>
      <c r="I48" s="159">
        <v>22284.2</v>
      </c>
      <c r="J48" s="180">
        <v>0</v>
      </c>
      <c r="K48" s="170">
        <v>0</v>
      </c>
      <c r="L48" s="133"/>
    </row>
    <row r="49" spans="1:13" s="17" customFormat="1" ht="36" customHeight="1">
      <c r="A49" s="49" t="s">
        <v>214</v>
      </c>
      <c r="B49" s="44">
        <f t="shared" si="0"/>
        <v>16</v>
      </c>
      <c r="C49" s="87" t="s">
        <v>215</v>
      </c>
      <c r="D49" s="209"/>
      <c r="E49" s="160"/>
      <c r="F49" s="179"/>
      <c r="G49" s="157"/>
      <c r="H49" s="179"/>
      <c r="I49" s="180"/>
      <c r="J49" s="180"/>
      <c r="K49" s="153"/>
      <c r="L49" s="133"/>
    </row>
    <row r="50" spans="1:13" s="17" customFormat="1" ht="42" customHeight="1">
      <c r="A50" s="45" t="s">
        <v>145</v>
      </c>
      <c r="B50" s="50">
        <f t="shared" si="0"/>
        <v>17</v>
      </c>
      <c r="C50" s="85" t="s">
        <v>144</v>
      </c>
      <c r="D50" s="209"/>
      <c r="E50" s="160"/>
      <c r="F50" s="179"/>
      <c r="G50" s="157"/>
      <c r="H50" s="179"/>
      <c r="I50" s="180"/>
      <c r="J50" s="180"/>
      <c r="K50" s="153"/>
      <c r="L50" s="133"/>
    </row>
    <row r="51" spans="1:13" s="17" customFormat="1" ht="18" customHeight="1">
      <c r="A51" s="46" t="s">
        <v>216</v>
      </c>
      <c r="B51" s="44">
        <v>18</v>
      </c>
      <c r="C51" s="84">
        <v>1070</v>
      </c>
      <c r="D51" s="211">
        <v>12896.6</v>
      </c>
      <c r="E51" s="159">
        <v>12896.6</v>
      </c>
      <c r="F51" s="205">
        <f t="shared" ref="F51" si="5">D51-E51</f>
        <v>0</v>
      </c>
      <c r="G51" s="204">
        <v>0</v>
      </c>
      <c r="H51" s="211">
        <v>9044.5</v>
      </c>
      <c r="I51" s="211">
        <v>9044.5</v>
      </c>
      <c r="J51" s="205">
        <v>0</v>
      </c>
      <c r="K51" s="204">
        <v>0</v>
      </c>
      <c r="L51" s="133"/>
      <c r="M51" s="120"/>
    </row>
    <row r="52" spans="1:13" s="17" customFormat="1" ht="18" customHeight="1" thickBot="1">
      <c r="A52" s="39" t="s">
        <v>217</v>
      </c>
      <c r="B52" s="51">
        <v>19</v>
      </c>
      <c r="C52" s="88">
        <v>1080</v>
      </c>
      <c r="D52" s="212">
        <v>4136.3999999999996</v>
      </c>
      <c r="E52" s="212">
        <v>4136.3999999999996</v>
      </c>
      <c r="F52" s="205">
        <f t="shared" ref="F52" si="6">D52-E52</f>
        <v>0</v>
      </c>
      <c r="G52" s="204">
        <v>0</v>
      </c>
      <c r="H52" s="212">
        <v>2572.1999999999998</v>
      </c>
      <c r="I52" s="212">
        <v>2572.1999999999998</v>
      </c>
      <c r="J52" s="205">
        <f t="shared" ref="J52" si="7">H52-I52</f>
        <v>0</v>
      </c>
      <c r="K52" s="204">
        <v>0</v>
      </c>
      <c r="L52" s="133"/>
    </row>
    <row r="53" spans="1:13" s="17" customFormat="1" ht="26.25" customHeight="1" thickBot="1">
      <c r="A53" s="62" t="s">
        <v>93</v>
      </c>
      <c r="B53" s="63">
        <v>20</v>
      </c>
      <c r="C53" s="96">
        <v>1100</v>
      </c>
      <c r="D53" s="110">
        <f>D54+D69+D96+D107</f>
        <v>97860.599999999991</v>
      </c>
      <c r="E53" s="110">
        <f>E54+E69+E96+E107</f>
        <v>103153.2</v>
      </c>
      <c r="F53" s="109">
        <f>D53-E53</f>
        <v>-5292.6000000000058</v>
      </c>
      <c r="G53" s="163">
        <f>F53/D53</f>
        <v>-5.4083052832294164E-2</v>
      </c>
      <c r="H53" s="110">
        <f>H54+H69+H96+H107</f>
        <v>348183.6</v>
      </c>
      <c r="I53" s="110">
        <f>I54+I69+I96+I107</f>
        <v>346557.39999999997</v>
      </c>
      <c r="J53" s="228">
        <f>F53+9745.39999999999</f>
        <v>4452.7999999999847</v>
      </c>
      <c r="K53" s="163">
        <f>J53/H53</f>
        <v>1.27886551807724E-2</v>
      </c>
      <c r="L53" s="133"/>
    </row>
    <row r="54" spans="1:13" s="17" customFormat="1" ht="26.25" customHeight="1" thickBot="1">
      <c r="A54" s="76" t="s">
        <v>209</v>
      </c>
      <c r="B54" s="63">
        <f t="shared" si="0"/>
        <v>21</v>
      </c>
      <c r="C54" s="97">
        <v>1110</v>
      </c>
      <c r="D54" s="199">
        <f>D55+D68</f>
        <v>0</v>
      </c>
      <c r="E54" s="199">
        <f>E55+E68</f>
        <v>0</v>
      </c>
      <c r="F54" s="181">
        <f t="shared" ref="F54:K54" si="8">F55</f>
        <v>0</v>
      </c>
      <c r="G54" s="201">
        <f t="shared" si="8"/>
        <v>0</v>
      </c>
      <c r="H54" s="199">
        <f>H55+H68</f>
        <v>0</v>
      </c>
      <c r="I54" s="199">
        <f>I55+I68</f>
        <v>0</v>
      </c>
      <c r="J54" s="181">
        <f t="shared" si="8"/>
        <v>0</v>
      </c>
      <c r="K54" s="201">
        <f t="shared" si="8"/>
        <v>0</v>
      </c>
      <c r="L54" s="133"/>
    </row>
    <row r="55" spans="1:13" s="17" customFormat="1" ht="19.5" customHeight="1">
      <c r="A55" s="39" t="s">
        <v>55</v>
      </c>
      <c r="B55" s="43">
        <f t="shared" si="0"/>
        <v>22</v>
      </c>
      <c r="C55" s="84" t="s">
        <v>109</v>
      </c>
      <c r="D55" s="158"/>
      <c r="E55" s="158"/>
      <c r="F55" s="162"/>
      <c r="G55" s="161"/>
      <c r="H55" s="158"/>
      <c r="I55" s="158"/>
      <c r="J55" s="162"/>
      <c r="K55" s="161"/>
      <c r="L55" s="133"/>
    </row>
    <row r="56" spans="1:13" s="17" customFormat="1" ht="19.5" customHeight="1">
      <c r="A56" s="46" t="s">
        <v>56</v>
      </c>
      <c r="B56" s="44">
        <f t="shared" si="0"/>
        <v>23</v>
      </c>
      <c r="C56" s="84" t="s">
        <v>119</v>
      </c>
      <c r="D56" s="103"/>
      <c r="E56" s="103"/>
      <c r="F56" s="184"/>
      <c r="G56" s="200"/>
      <c r="H56" s="183"/>
      <c r="I56" s="184"/>
      <c r="J56" s="184"/>
      <c r="K56" s="200"/>
      <c r="L56" s="133"/>
    </row>
    <row r="57" spans="1:13" s="17" customFormat="1" ht="19.5" customHeight="1">
      <c r="A57" s="46" t="s">
        <v>146</v>
      </c>
      <c r="B57" s="44">
        <f t="shared" si="0"/>
        <v>24</v>
      </c>
      <c r="C57" s="84" t="s">
        <v>150</v>
      </c>
      <c r="D57" s="103"/>
      <c r="E57" s="103"/>
      <c r="F57" s="184"/>
      <c r="G57" s="154"/>
      <c r="H57" s="183"/>
      <c r="I57" s="184"/>
      <c r="J57" s="184"/>
      <c r="K57" s="200"/>
      <c r="L57" s="133"/>
    </row>
    <row r="58" spans="1:13" s="17" customFormat="1" ht="19.5" customHeight="1">
      <c r="A58" s="46" t="s">
        <v>57</v>
      </c>
      <c r="B58" s="44">
        <f t="shared" si="0"/>
        <v>25</v>
      </c>
      <c r="C58" s="84" t="s">
        <v>151</v>
      </c>
      <c r="D58" s="103"/>
      <c r="E58" s="103"/>
      <c r="F58" s="184"/>
      <c r="G58" s="154"/>
      <c r="H58" s="183"/>
      <c r="I58" s="184"/>
      <c r="J58" s="184"/>
      <c r="K58" s="200"/>
      <c r="L58" s="133"/>
    </row>
    <row r="59" spans="1:13" s="17" customFormat="1" ht="19.5" customHeight="1">
      <c r="A59" s="46" t="s">
        <v>58</v>
      </c>
      <c r="B59" s="44">
        <f t="shared" si="0"/>
        <v>26</v>
      </c>
      <c r="C59" s="84" t="s">
        <v>152</v>
      </c>
      <c r="D59" s="103"/>
      <c r="E59" s="103"/>
      <c r="F59" s="184"/>
      <c r="G59" s="154"/>
      <c r="H59" s="183"/>
      <c r="I59" s="184"/>
      <c r="J59" s="184"/>
      <c r="K59" s="200"/>
      <c r="L59" s="133"/>
    </row>
    <row r="60" spans="1:13" s="17" customFormat="1" ht="19.5" customHeight="1">
      <c r="A60" s="46" t="s">
        <v>147</v>
      </c>
      <c r="B60" s="44">
        <f t="shared" si="0"/>
        <v>27</v>
      </c>
      <c r="C60" s="84" t="s">
        <v>153</v>
      </c>
      <c r="D60" s="103"/>
      <c r="E60" s="183"/>
      <c r="F60" s="184"/>
      <c r="G60" s="200"/>
      <c r="H60" s="183"/>
      <c r="I60" s="184"/>
      <c r="J60" s="184"/>
      <c r="K60" s="200"/>
      <c r="L60" s="133"/>
    </row>
    <row r="61" spans="1:13" s="17" customFormat="1" ht="19.5" customHeight="1">
      <c r="A61" s="46" t="s">
        <v>59</v>
      </c>
      <c r="B61" s="44">
        <f t="shared" si="0"/>
        <v>28</v>
      </c>
      <c r="C61" s="84" t="s">
        <v>154</v>
      </c>
      <c r="D61" s="103"/>
      <c r="E61" s="103"/>
      <c r="F61" s="184"/>
      <c r="G61" s="200"/>
      <c r="H61" s="183"/>
      <c r="I61" s="184"/>
      <c r="J61" s="184"/>
      <c r="K61" s="154"/>
      <c r="L61" s="133"/>
    </row>
    <row r="62" spans="1:13" s="17" customFormat="1" ht="19.5" customHeight="1">
      <c r="A62" s="46" t="s">
        <v>120</v>
      </c>
      <c r="B62" s="44">
        <f t="shared" si="0"/>
        <v>29</v>
      </c>
      <c r="C62" s="84" t="s">
        <v>155</v>
      </c>
      <c r="D62" s="103"/>
      <c r="E62" s="103"/>
      <c r="F62" s="184"/>
      <c r="G62" s="200"/>
      <c r="H62" s="183"/>
      <c r="I62" s="184"/>
      <c r="J62" s="184"/>
      <c r="K62" s="200"/>
      <c r="L62" s="133"/>
    </row>
    <row r="63" spans="1:13" s="17" customFormat="1" ht="19.5" customHeight="1">
      <c r="A63" s="46" t="s">
        <v>121</v>
      </c>
      <c r="B63" s="44">
        <f t="shared" si="0"/>
        <v>30</v>
      </c>
      <c r="C63" s="84" t="s">
        <v>156</v>
      </c>
      <c r="D63" s="103"/>
      <c r="E63" s="103"/>
      <c r="F63" s="184"/>
      <c r="G63" s="200"/>
      <c r="H63" s="183"/>
      <c r="I63" s="184"/>
      <c r="J63" s="184"/>
      <c r="K63" s="154"/>
      <c r="L63" s="133"/>
    </row>
    <row r="64" spans="1:13" s="17" customFormat="1" ht="19.5" customHeight="1">
      <c r="A64" s="46" t="s">
        <v>148</v>
      </c>
      <c r="B64" s="44">
        <f t="shared" si="0"/>
        <v>31</v>
      </c>
      <c r="C64" s="84" t="s">
        <v>157</v>
      </c>
      <c r="D64" s="103"/>
      <c r="E64" s="103"/>
      <c r="F64" s="184"/>
      <c r="G64" s="200"/>
      <c r="H64" s="183"/>
      <c r="I64" s="184"/>
      <c r="J64" s="184"/>
      <c r="K64" s="154"/>
      <c r="L64" s="133"/>
    </row>
    <row r="65" spans="1:12" s="17" customFormat="1" ht="19.5" customHeight="1">
      <c r="A65" s="46" t="s">
        <v>218</v>
      </c>
      <c r="B65" s="44">
        <v>32</v>
      </c>
      <c r="C65" s="84" t="s">
        <v>220</v>
      </c>
      <c r="D65" s="103"/>
      <c r="E65" s="103"/>
      <c r="F65" s="184"/>
      <c r="G65" s="200"/>
      <c r="H65" s="183"/>
      <c r="I65" s="184"/>
      <c r="J65" s="184"/>
      <c r="K65" s="154"/>
      <c r="L65" s="133"/>
    </row>
    <row r="66" spans="1:12" s="17" customFormat="1" ht="19.5" customHeight="1">
      <c r="A66" s="52" t="s">
        <v>115</v>
      </c>
      <c r="B66" s="44">
        <v>33</v>
      </c>
      <c r="C66" s="89" t="s">
        <v>241</v>
      </c>
      <c r="D66" s="103"/>
      <c r="E66" s="103"/>
      <c r="F66" s="184"/>
      <c r="G66" s="200"/>
      <c r="H66" s="183"/>
      <c r="I66" s="184"/>
      <c r="J66" s="184"/>
      <c r="K66" s="200"/>
      <c r="L66" s="133"/>
    </row>
    <row r="67" spans="1:12" s="17" customFormat="1" ht="19.5" customHeight="1">
      <c r="A67" s="49" t="s">
        <v>116</v>
      </c>
      <c r="B67" s="44">
        <v>34</v>
      </c>
      <c r="C67" s="90" t="s">
        <v>242</v>
      </c>
      <c r="D67" s="102"/>
      <c r="E67" s="103"/>
      <c r="F67" s="184"/>
      <c r="G67" s="200"/>
      <c r="H67" s="183"/>
      <c r="I67" s="184"/>
      <c r="J67" s="184"/>
      <c r="K67" s="200"/>
      <c r="L67" s="133"/>
    </row>
    <row r="68" spans="1:12" s="17" customFormat="1" ht="19.5" customHeight="1" thickBot="1">
      <c r="A68" s="49" t="s">
        <v>117</v>
      </c>
      <c r="B68" s="51">
        <v>35</v>
      </c>
      <c r="C68" s="90" t="s">
        <v>243</v>
      </c>
      <c r="D68" s="206"/>
      <c r="E68" s="206"/>
      <c r="F68" s="213"/>
      <c r="G68" s="104"/>
      <c r="H68" s="206"/>
      <c r="I68" s="206"/>
      <c r="J68" s="162"/>
      <c r="K68" s="161"/>
      <c r="L68" s="133"/>
    </row>
    <row r="69" spans="1:12" s="17" customFormat="1" ht="33" customHeight="1" thickBot="1">
      <c r="A69" s="76" t="s">
        <v>219</v>
      </c>
      <c r="B69" s="63">
        <v>36</v>
      </c>
      <c r="C69" s="97">
        <v>1120</v>
      </c>
      <c r="D69" s="199">
        <f>SUM(D70:D95)</f>
        <v>80217.2</v>
      </c>
      <c r="E69" s="199">
        <f t="shared" ref="E69:I69" si="9">SUM(E70:E95)</f>
        <v>80217.2</v>
      </c>
      <c r="F69" s="199">
        <f t="shared" si="9"/>
        <v>0</v>
      </c>
      <c r="G69" s="167">
        <f t="shared" si="9"/>
        <v>0</v>
      </c>
      <c r="H69" s="199">
        <f>SUM(H70:H95)</f>
        <v>290013.39999999997</v>
      </c>
      <c r="I69" s="199">
        <f t="shared" si="9"/>
        <v>290013.39999999997</v>
      </c>
      <c r="J69" s="199">
        <v>0</v>
      </c>
      <c r="K69" s="167">
        <v>0</v>
      </c>
      <c r="L69" s="133"/>
    </row>
    <row r="70" spans="1:12" s="17" customFormat="1" ht="18" customHeight="1">
      <c r="A70" s="39" t="s">
        <v>55</v>
      </c>
      <c r="B70" s="43">
        <f t="shared" si="0"/>
        <v>37</v>
      </c>
      <c r="C70" s="84" t="s">
        <v>221</v>
      </c>
      <c r="D70" s="197">
        <v>37363.199999999997</v>
      </c>
      <c r="E70" s="197">
        <v>37363.199999999997</v>
      </c>
      <c r="F70" s="184">
        <f>D70-E70</f>
        <v>0</v>
      </c>
      <c r="G70" s="200">
        <f>F70/D70</f>
        <v>0</v>
      </c>
      <c r="H70" s="197">
        <v>149898.4</v>
      </c>
      <c r="I70" s="197">
        <v>149898.4</v>
      </c>
      <c r="J70" s="184">
        <v>0</v>
      </c>
      <c r="K70" s="200">
        <v>0</v>
      </c>
      <c r="L70" s="133"/>
    </row>
    <row r="71" spans="1:12" s="17" customFormat="1" ht="18" customHeight="1">
      <c r="A71" s="46" t="s">
        <v>56</v>
      </c>
      <c r="B71" s="44">
        <f t="shared" si="0"/>
        <v>38</v>
      </c>
      <c r="C71" s="84" t="s">
        <v>222</v>
      </c>
      <c r="D71" s="197">
        <v>7953</v>
      </c>
      <c r="E71" s="197">
        <v>7953</v>
      </c>
      <c r="F71" s="184">
        <f t="shared" ref="F71:F72" si="10">D71-E71</f>
        <v>0</v>
      </c>
      <c r="G71" s="200">
        <f t="shared" ref="G71:G80" si="11">F71/D71</f>
        <v>0</v>
      </c>
      <c r="H71" s="197">
        <v>31742.799999999999</v>
      </c>
      <c r="I71" s="197">
        <v>31742.799999999999</v>
      </c>
      <c r="J71" s="184">
        <v>0</v>
      </c>
      <c r="K71" s="200">
        <v>0</v>
      </c>
      <c r="L71" s="133"/>
    </row>
    <row r="72" spans="1:12" s="17" customFormat="1" ht="18" customHeight="1">
      <c r="A72" s="46" t="s">
        <v>146</v>
      </c>
      <c r="B72" s="44">
        <f t="shared" si="0"/>
        <v>39</v>
      </c>
      <c r="C72" s="84" t="s">
        <v>223</v>
      </c>
      <c r="D72" s="197">
        <v>2188.3000000000002</v>
      </c>
      <c r="E72" s="197">
        <v>2188.3000000000002</v>
      </c>
      <c r="F72" s="184">
        <f t="shared" si="10"/>
        <v>0</v>
      </c>
      <c r="G72" s="200">
        <f t="shared" si="11"/>
        <v>0</v>
      </c>
      <c r="H72" s="197">
        <v>9075.9</v>
      </c>
      <c r="I72" s="197">
        <v>9075.9</v>
      </c>
      <c r="J72" s="184">
        <v>0</v>
      </c>
      <c r="K72" s="200">
        <v>0</v>
      </c>
      <c r="L72" s="133"/>
    </row>
    <row r="73" spans="1:12" s="17" customFormat="1" ht="18" customHeight="1">
      <c r="A73" s="49" t="s">
        <v>95</v>
      </c>
      <c r="B73" s="44">
        <f t="shared" si="0"/>
        <v>40</v>
      </c>
      <c r="C73" s="89" t="s">
        <v>244</v>
      </c>
      <c r="D73" s="197"/>
      <c r="E73" s="197"/>
      <c r="F73" s="184"/>
      <c r="G73" s="200"/>
      <c r="H73" s="197"/>
      <c r="I73" s="197"/>
      <c r="J73" s="184"/>
      <c r="K73" s="200"/>
      <c r="L73" s="133"/>
    </row>
    <row r="74" spans="1:12" s="17" customFormat="1" ht="18" customHeight="1">
      <c r="A74" s="49" t="s">
        <v>96</v>
      </c>
      <c r="B74" s="44">
        <f t="shared" si="0"/>
        <v>41</v>
      </c>
      <c r="C74" s="89" t="s">
        <v>245</v>
      </c>
      <c r="D74" s="197"/>
      <c r="E74" s="197"/>
      <c r="F74" s="184"/>
      <c r="G74" s="200"/>
      <c r="H74" s="197"/>
      <c r="I74" s="197"/>
      <c r="J74" s="184"/>
      <c r="K74" s="200"/>
      <c r="L74" s="133"/>
    </row>
    <row r="75" spans="1:12" s="17" customFormat="1" ht="18" customHeight="1">
      <c r="A75" s="49" t="s">
        <v>97</v>
      </c>
      <c r="B75" s="44">
        <f t="shared" si="0"/>
        <v>42</v>
      </c>
      <c r="C75" s="89" t="s">
        <v>246</v>
      </c>
      <c r="D75" s="197"/>
      <c r="E75" s="197"/>
      <c r="F75" s="184"/>
      <c r="G75" s="200"/>
      <c r="H75" s="197"/>
      <c r="I75" s="197"/>
      <c r="J75" s="184"/>
      <c r="K75" s="200"/>
      <c r="L75" s="133"/>
    </row>
    <row r="76" spans="1:12" s="17" customFormat="1" ht="18" customHeight="1">
      <c r="A76" s="49" t="s">
        <v>98</v>
      </c>
      <c r="B76" s="44">
        <f t="shared" si="0"/>
        <v>43</v>
      </c>
      <c r="C76" s="89" t="s">
        <v>247</v>
      </c>
      <c r="D76" s="197"/>
      <c r="E76" s="197"/>
      <c r="F76" s="184"/>
      <c r="G76" s="200"/>
      <c r="H76" s="197"/>
      <c r="I76" s="197"/>
      <c r="J76" s="184"/>
      <c r="K76" s="200"/>
      <c r="L76" s="133"/>
    </row>
    <row r="77" spans="1:12" s="17" customFormat="1" ht="18" customHeight="1">
      <c r="A77" s="49" t="s">
        <v>99</v>
      </c>
      <c r="B77" s="44">
        <f t="shared" si="0"/>
        <v>44</v>
      </c>
      <c r="C77" s="89" t="s">
        <v>248</v>
      </c>
      <c r="D77" s="197"/>
      <c r="E77" s="197"/>
      <c r="F77" s="184"/>
      <c r="G77" s="200"/>
      <c r="H77" s="197"/>
      <c r="I77" s="197"/>
      <c r="J77" s="184"/>
      <c r="K77" s="200"/>
      <c r="L77" s="133"/>
    </row>
    <row r="78" spans="1:12" s="17" customFormat="1" ht="18" customHeight="1">
      <c r="A78" s="46" t="s">
        <v>57</v>
      </c>
      <c r="B78" s="44">
        <f t="shared" si="0"/>
        <v>45</v>
      </c>
      <c r="C78" s="84" t="s">
        <v>224</v>
      </c>
      <c r="D78" s="197">
        <v>9532.7000000000007</v>
      </c>
      <c r="E78" s="197">
        <v>9532.7000000000007</v>
      </c>
      <c r="F78" s="184">
        <f>D78-E78</f>
        <v>0</v>
      </c>
      <c r="G78" s="200">
        <f t="shared" si="11"/>
        <v>0</v>
      </c>
      <c r="H78" s="197">
        <v>36566</v>
      </c>
      <c r="I78" s="197">
        <v>36566</v>
      </c>
      <c r="J78" s="184">
        <v>0</v>
      </c>
      <c r="K78" s="200">
        <v>0</v>
      </c>
      <c r="L78" s="133"/>
    </row>
    <row r="79" spans="1:12" s="17" customFormat="1" ht="18" customHeight="1">
      <c r="A79" s="46" t="s">
        <v>58</v>
      </c>
      <c r="B79" s="44">
        <f t="shared" si="0"/>
        <v>46</v>
      </c>
      <c r="C79" s="84" t="s">
        <v>225</v>
      </c>
      <c r="D79" s="197">
        <v>1986</v>
      </c>
      <c r="E79" s="197">
        <v>1986</v>
      </c>
      <c r="F79" s="184">
        <f t="shared" ref="F79:F80" si="12">D79-E79</f>
        <v>0</v>
      </c>
      <c r="G79" s="200">
        <f t="shared" si="11"/>
        <v>0</v>
      </c>
      <c r="H79" s="197">
        <v>6345.3</v>
      </c>
      <c r="I79" s="197">
        <v>6345.3</v>
      </c>
      <c r="J79" s="184">
        <v>0</v>
      </c>
      <c r="K79" s="200">
        <v>0</v>
      </c>
      <c r="L79" s="133"/>
    </row>
    <row r="80" spans="1:12" s="17" customFormat="1" ht="23.25" customHeight="1">
      <c r="A80" s="46" t="s">
        <v>147</v>
      </c>
      <c r="B80" s="44">
        <f t="shared" si="0"/>
        <v>47</v>
      </c>
      <c r="C80" s="84" t="s">
        <v>226</v>
      </c>
      <c r="D80" s="197">
        <v>2917</v>
      </c>
      <c r="E80" s="197">
        <v>2917</v>
      </c>
      <c r="F80" s="184">
        <f t="shared" si="12"/>
        <v>0</v>
      </c>
      <c r="G80" s="200">
        <f t="shared" si="11"/>
        <v>0</v>
      </c>
      <c r="H80" s="197">
        <v>8277.7999999999993</v>
      </c>
      <c r="I80" s="197">
        <v>8277.7999999999993</v>
      </c>
      <c r="J80" s="184">
        <v>0</v>
      </c>
      <c r="K80" s="200">
        <v>0</v>
      </c>
      <c r="L80" s="133"/>
    </row>
    <row r="81" spans="1:14" s="17" customFormat="1" ht="18" customHeight="1">
      <c r="A81" s="53" t="s">
        <v>100</v>
      </c>
      <c r="B81" s="44">
        <f t="shared" si="0"/>
        <v>48</v>
      </c>
      <c r="C81" s="89" t="s">
        <v>249</v>
      </c>
      <c r="D81" s="197"/>
      <c r="E81" s="197"/>
      <c r="F81" s="184"/>
      <c r="G81" s="200"/>
      <c r="H81" s="197"/>
      <c r="I81" s="197"/>
      <c r="J81" s="184"/>
      <c r="K81" s="200"/>
      <c r="L81" s="133"/>
    </row>
    <row r="82" spans="1:14" s="17" customFormat="1" ht="18" customHeight="1">
      <c r="A82" s="53" t="s">
        <v>101</v>
      </c>
      <c r="B82" s="44">
        <f t="shared" si="0"/>
        <v>49</v>
      </c>
      <c r="C82" s="89" t="s">
        <v>250</v>
      </c>
      <c r="D82" s="197"/>
      <c r="E82" s="197"/>
      <c r="F82" s="184"/>
      <c r="G82" s="200"/>
      <c r="H82" s="197"/>
      <c r="I82" s="197"/>
      <c r="J82" s="184"/>
      <c r="K82" s="200"/>
      <c r="L82" s="133"/>
    </row>
    <row r="83" spans="1:14" s="17" customFormat="1" ht="18" customHeight="1" thickBot="1">
      <c r="A83" s="53" t="s">
        <v>102</v>
      </c>
      <c r="B83" s="44">
        <f t="shared" si="0"/>
        <v>50</v>
      </c>
      <c r="C83" s="89" t="s">
        <v>251</v>
      </c>
      <c r="D83" s="197"/>
      <c r="E83" s="197"/>
      <c r="F83" s="184"/>
      <c r="G83" s="200"/>
      <c r="H83" s="197"/>
      <c r="I83" s="197"/>
      <c r="J83" s="184"/>
      <c r="K83" s="200"/>
      <c r="L83" s="134"/>
    </row>
    <row r="84" spans="1:14" s="17" customFormat="1" ht="18" customHeight="1" thickBot="1">
      <c r="A84" s="53" t="s">
        <v>103</v>
      </c>
      <c r="B84" s="44">
        <f t="shared" si="0"/>
        <v>51</v>
      </c>
      <c r="C84" s="89" t="s">
        <v>252</v>
      </c>
      <c r="D84" s="197"/>
      <c r="E84" s="197"/>
      <c r="F84" s="184"/>
      <c r="G84" s="200"/>
      <c r="H84" s="197"/>
      <c r="I84" s="197"/>
      <c r="J84" s="184"/>
      <c r="K84" s="200"/>
      <c r="L84" s="131"/>
    </row>
    <row r="85" spans="1:14" s="17" customFormat="1" ht="18" customHeight="1">
      <c r="A85" s="53" t="s">
        <v>104</v>
      </c>
      <c r="B85" s="44">
        <f t="shared" si="0"/>
        <v>52</v>
      </c>
      <c r="C85" s="89" t="s">
        <v>253</v>
      </c>
      <c r="D85" s="197"/>
      <c r="E85" s="197"/>
      <c r="F85" s="184"/>
      <c r="G85" s="200"/>
      <c r="H85" s="197"/>
      <c r="I85" s="197"/>
      <c r="J85" s="184"/>
      <c r="K85" s="200"/>
      <c r="L85" s="132"/>
    </row>
    <row r="86" spans="1:14" s="17" customFormat="1" ht="32.25" customHeight="1">
      <c r="A86" s="53" t="s">
        <v>105</v>
      </c>
      <c r="B86" s="44">
        <f t="shared" si="0"/>
        <v>53</v>
      </c>
      <c r="C86" s="89" t="s">
        <v>254</v>
      </c>
      <c r="D86" s="197"/>
      <c r="E86" s="197"/>
      <c r="F86" s="184"/>
      <c r="G86" s="200"/>
      <c r="H86" s="197"/>
      <c r="I86" s="197"/>
      <c r="J86" s="184"/>
      <c r="K86" s="200"/>
      <c r="L86" s="133"/>
    </row>
    <row r="87" spans="1:14" s="17" customFormat="1" ht="18" customHeight="1">
      <c r="A87" s="53" t="s">
        <v>106</v>
      </c>
      <c r="B87" s="44">
        <f t="shared" si="0"/>
        <v>54</v>
      </c>
      <c r="C87" s="89" t="s">
        <v>255</v>
      </c>
      <c r="D87" s="197"/>
      <c r="E87" s="197"/>
      <c r="F87" s="184"/>
      <c r="G87" s="200"/>
      <c r="H87" s="197"/>
      <c r="I87" s="197"/>
      <c r="J87" s="184"/>
      <c r="K87" s="200"/>
      <c r="L87" s="133"/>
    </row>
    <row r="88" spans="1:14" s="17" customFormat="1" ht="18" customHeight="1">
      <c r="A88" s="53" t="s">
        <v>107</v>
      </c>
      <c r="B88" s="44">
        <f t="shared" si="0"/>
        <v>55</v>
      </c>
      <c r="C88" s="89" t="s">
        <v>256</v>
      </c>
      <c r="D88" s="197"/>
      <c r="E88" s="197"/>
      <c r="F88" s="184"/>
      <c r="G88" s="200"/>
      <c r="H88" s="197"/>
      <c r="I88" s="197"/>
      <c r="J88" s="184"/>
      <c r="K88" s="200"/>
      <c r="L88" s="133"/>
    </row>
    <row r="89" spans="1:14" s="17" customFormat="1" ht="18" customHeight="1">
      <c r="A89" s="53" t="s">
        <v>108</v>
      </c>
      <c r="B89" s="44">
        <f t="shared" si="0"/>
        <v>56</v>
      </c>
      <c r="C89" s="89" t="s">
        <v>257</v>
      </c>
      <c r="D89" s="197"/>
      <c r="E89" s="197"/>
      <c r="F89" s="184"/>
      <c r="G89" s="200"/>
      <c r="H89" s="197"/>
      <c r="I89" s="197"/>
      <c r="J89" s="184"/>
      <c r="K89" s="200"/>
      <c r="L89" s="133"/>
    </row>
    <row r="90" spans="1:14" s="17" customFormat="1" ht="18" customHeight="1">
      <c r="A90" s="53" t="s">
        <v>99</v>
      </c>
      <c r="B90" s="44">
        <f t="shared" si="0"/>
        <v>57</v>
      </c>
      <c r="C90" s="89" t="s">
        <v>258</v>
      </c>
      <c r="D90" s="197"/>
      <c r="E90" s="197"/>
      <c r="F90" s="184"/>
      <c r="G90" s="200"/>
      <c r="H90" s="197"/>
      <c r="I90" s="197"/>
      <c r="J90" s="184"/>
      <c r="K90" s="200"/>
      <c r="L90" s="133"/>
    </row>
    <row r="91" spans="1:14" s="17" customFormat="1" ht="18" customHeight="1">
      <c r="A91" s="46" t="s">
        <v>59</v>
      </c>
      <c r="B91" s="44">
        <f t="shared" si="0"/>
        <v>58</v>
      </c>
      <c r="C91" s="84" t="s">
        <v>227</v>
      </c>
      <c r="D91" s="197"/>
      <c r="E91" s="197"/>
      <c r="F91" s="184"/>
      <c r="G91" s="200"/>
      <c r="H91" s="197">
        <v>0</v>
      </c>
      <c r="I91" s="197">
        <v>0</v>
      </c>
      <c r="J91" s="184">
        <v>0</v>
      </c>
      <c r="K91" s="200">
        <v>0</v>
      </c>
      <c r="L91" s="133"/>
    </row>
    <row r="92" spans="1:14" s="17" customFormat="1" ht="18" customHeight="1">
      <c r="A92" s="46" t="s">
        <v>120</v>
      </c>
      <c r="B92" s="44">
        <f t="shared" si="0"/>
        <v>59</v>
      </c>
      <c r="C92" s="84" t="s">
        <v>228</v>
      </c>
      <c r="D92" s="197"/>
      <c r="E92" s="197"/>
      <c r="F92" s="184"/>
      <c r="G92" s="200"/>
      <c r="H92" s="197">
        <v>22.4</v>
      </c>
      <c r="I92" s="197">
        <v>22.4</v>
      </c>
      <c r="J92" s="184">
        <v>0</v>
      </c>
      <c r="K92" s="200">
        <v>0</v>
      </c>
      <c r="L92" s="133"/>
    </row>
    <row r="93" spans="1:14" s="17" customFormat="1" ht="18" customHeight="1">
      <c r="A93" s="46" t="s">
        <v>121</v>
      </c>
      <c r="B93" s="44">
        <f t="shared" si="0"/>
        <v>60</v>
      </c>
      <c r="C93" s="84" t="s">
        <v>229</v>
      </c>
      <c r="D93" s="197"/>
      <c r="E93" s="197"/>
      <c r="F93" s="184"/>
      <c r="G93" s="200"/>
      <c r="H93" s="197"/>
      <c r="I93" s="197"/>
      <c r="J93" s="184"/>
      <c r="K93" s="200"/>
      <c r="L93" s="133"/>
    </row>
    <row r="94" spans="1:14" s="17" customFormat="1" ht="18" customHeight="1">
      <c r="A94" s="46" t="s">
        <v>148</v>
      </c>
      <c r="B94" s="44">
        <f t="shared" si="0"/>
        <v>61</v>
      </c>
      <c r="C94" s="84" t="s">
        <v>230</v>
      </c>
      <c r="D94" s="197"/>
      <c r="E94" s="197"/>
      <c r="F94" s="184"/>
      <c r="G94" s="200"/>
      <c r="H94" s="197"/>
      <c r="I94" s="197"/>
      <c r="J94" s="184"/>
      <c r="K94" s="200"/>
      <c r="L94" s="133"/>
    </row>
    <row r="95" spans="1:14" s="17" customFormat="1" ht="18" customHeight="1" thickBot="1">
      <c r="A95" s="46" t="s">
        <v>149</v>
      </c>
      <c r="B95" s="44">
        <f t="shared" si="0"/>
        <v>62</v>
      </c>
      <c r="C95" s="84" t="s">
        <v>259</v>
      </c>
      <c r="D95" s="197">
        <v>18277</v>
      </c>
      <c r="E95" s="197">
        <v>18277</v>
      </c>
      <c r="F95" s="184">
        <v>0</v>
      </c>
      <c r="G95" s="200">
        <v>0</v>
      </c>
      <c r="H95" s="197">
        <v>48084.800000000003</v>
      </c>
      <c r="I95" s="197">
        <v>48084.800000000003</v>
      </c>
      <c r="J95" s="184">
        <v>0</v>
      </c>
      <c r="K95" s="200">
        <v>0</v>
      </c>
      <c r="L95" s="133"/>
      <c r="N95" s="151"/>
    </row>
    <row r="96" spans="1:14" s="17" customFormat="1" ht="18" customHeight="1" thickBot="1">
      <c r="A96" s="76" t="s">
        <v>118</v>
      </c>
      <c r="B96" s="63">
        <f>B95+1</f>
        <v>63</v>
      </c>
      <c r="C96" s="97">
        <v>1130</v>
      </c>
      <c r="D96" s="199">
        <f>SUM(D97:D106)</f>
        <v>9358.5</v>
      </c>
      <c r="E96" s="199">
        <f t="shared" ref="E96:F96" si="13">SUM(E97:E106)</f>
        <v>9358.5</v>
      </c>
      <c r="F96" s="199">
        <f t="shared" si="13"/>
        <v>0</v>
      </c>
      <c r="G96" s="167">
        <v>0</v>
      </c>
      <c r="H96" s="199">
        <f>SUM(H97:H106)</f>
        <v>25453.9</v>
      </c>
      <c r="I96" s="199">
        <f>SUM(I97:I106)</f>
        <v>25453.9</v>
      </c>
      <c r="J96" s="199">
        <v>0</v>
      </c>
      <c r="K96" s="168">
        <v>0</v>
      </c>
      <c r="L96" s="133"/>
      <c r="N96" s="151"/>
    </row>
    <row r="97" spans="1:15" s="17" customFormat="1" ht="18" customHeight="1">
      <c r="A97" s="39" t="s">
        <v>55</v>
      </c>
      <c r="B97" s="43">
        <f t="shared" si="0"/>
        <v>64</v>
      </c>
      <c r="C97" s="84" t="s">
        <v>260</v>
      </c>
      <c r="D97" s="197">
        <v>233.9</v>
      </c>
      <c r="E97" s="197">
        <v>233.9</v>
      </c>
      <c r="F97" s="184">
        <f>D97-E97</f>
        <v>0</v>
      </c>
      <c r="G97" s="178">
        <f>F97/D97</f>
        <v>0</v>
      </c>
      <c r="H97" s="197">
        <v>510.4</v>
      </c>
      <c r="I97" s="197">
        <v>510.4</v>
      </c>
      <c r="J97" s="184">
        <v>0</v>
      </c>
      <c r="K97" s="178">
        <v>0</v>
      </c>
      <c r="L97" s="133"/>
      <c r="N97" s="151"/>
      <c r="O97" s="120"/>
    </row>
    <row r="98" spans="1:15" s="17" customFormat="1" ht="18" customHeight="1">
      <c r="A98" s="46" t="s">
        <v>56</v>
      </c>
      <c r="B98" s="44">
        <f t="shared" si="0"/>
        <v>65</v>
      </c>
      <c r="C98" s="84" t="s">
        <v>261</v>
      </c>
      <c r="D98" s="197">
        <v>29.4</v>
      </c>
      <c r="E98" s="197">
        <v>29.4</v>
      </c>
      <c r="F98" s="184">
        <f t="shared" ref="F98:F106" si="14">D98-E98</f>
        <v>0</v>
      </c>
      <c r="G98" s="178">
        <f t="shared" ref="G98:G106" si="15">F98/D98</f>
        <v>0</v>
      </c>
      <c r="H98" s="197">
        <v>47.1</v>
      </c>
      <c r="I98" s="197">
        <v>47.1</v>
      </c>
      <c r="J98" s="184">
        <v>0</v>
      </c>
      <c r="K98" s="178">
        <v>0</v>
      </c>
      <c r="L98" s="133"/>
      <c r="N98" s="151"/>
    </row>
    <row r="99" spans="1:15" s="17" customFormat="1" ht="18" customHeight="1">
      <c r="A99" s="46" t="s">
        <v>146</v>
      </c>
      <c r="B99" s="44">
        <f t="shared" si="0"/>
        <v>66</v>
      </c>
      <c r="C99" s="84" t="s">
        <v>262</v>
      </c>
      <c r="D99" s="197">
        <v>359.4</v>
      </c>
      <c r="E99" s="197">
        <v>359.4</v>
      </c>
      <c r="F99" s="184">
        <f t="shared" si="14"/>
        <v>0</v>
      </c>
      <c r="G99" s="178">
        <f t="shared" si="15"/>
        <v>0</v>
      </c>
      <c r="H99" s="197">
        <v>1798.2</v>
      </c>
      <c r="I99" s="197">
        <v>1798.2</v>
      </c>
      <c r="J99" s="184">
        <v>0</v>
      </c>
      <c r="K99" s="178">
        <v>0</v>
      </c>
      <c r="L99" s="133"/>
      <c r="N99" s="151"/>
      <c r="O99" s="120"/>
    </row>
    <row r="100" spans="1:15" s="17" customFormat="1" ht="18" customHeight="1">
      <c r="A100" s="46" t="s">
        <v>57</v>
      </c>
      <c r="B100" s="44">
        <f t="shared" ref="B100:B106" si="16">B99+1</f>
        <v>67</v>
      </c>
      <c r="C100" s="84" t="s">
        <v>263</v>
      </c>
      <c r="D100" s="197">
        <v>1722.8</v>
      </c>
      <c r="E100" s="197">
        <v>1722.8</v>
      </c>
      <c r="F100" s="184">
        <f t="shared" si="14"/>
        <v>0</v>
      </c>
      <c r="G100" s="178">
        <f t="shared" si="15"/>
        <v>0</v>
      </c>
      <c r="H100" s="197">
        <v>12540.9</v>
      </c>
      <c r="I100" s="197">
        <v>12540.9</v>
      </c>
      <c r="J100" s="184">
        <v>0</v>
      </c>
      <c r="K100" s="178">
        <v>0</v>
      </c>
      <c r="L100" s="133"/>
      <c r="N100" s="151"/>
    </row>
    <row r="101" spans="1:15" s="17" customFormat="1" ht="18.75">
      <c r="A101" s="46" t="s">
        <v>58</v>
      </c>
      <c r="B101" s="44">
        <f t="shared" si="16"/>
        <v>68</v>
      </c>
      <c r="C101" s="84" t="s">
        <v>264</v>
      </c>
      <c r="D101" s="197">
        <v>39.200000000000003</v>
      </c>
      <c r="E101" s="197">
        <v>39.200000000000003</v>
      </c>
      <c r="F101" s="184">
        <f t="shared" si="14"/>
        <v>0</v>
      </c>
      <c r="G101" s="178">
        <f t="shared" si="15"/>
        <v>0</v>
      </c>
      <c r="H101" s="197">
        <v>94.2</v>
      </c>
      <c r="I101" s="197">
        <v>94.2</v>
      </c>
      <c r="J101" s="184">
        <v>0</v>
      </c>
      <c r="K101" s="178">
        <v>0</v>
      </c>
      <c r="L101" s="133"/>
    </row>
    <row r="102" spans="1:15" s="17" customFormat="1" ht="20.25" customHeight="1">
      <c r="A102" s="46" t="s">
        <v>147</v>
      </c>
      <c r="B102" s="44">
        <f t="shared" si="16"/>
        <v>69</v>
      </c>
      <c r="C102" s="84" t="s">
        <v>265</v>
      </c>
      <c r="D102" s="197">
        <v>158.9</v>
      </c>
      <c r="E102" s="197">
        <v>158.9</v>
      </c>
      <c r="F102" s="184"/>
      <c r="G102" s="178"/>
      <c r="H102" s="197">
        <v>303.10000000000002</v>
      </c>
      <c r="I102" s="197">
        <v>303.10000000000002</v>
      </c>
      <c r="J102" s="184">
        <v>0</v>
      </c>
      <c r="K102" s="178">
        <v>0</v>
      </c>
      <c r="L102" s="133"/>
    </row>
    <row r="103" spans="1:15" s="17" customFormat="1" ht="18" customHeight="1">
      <c r="A103" s="46" t="s">
        <v>59</v>
      </c>
      <c r="B103" s="44">
        <f t="shared" si="16"/>
        <v>70</v>
      </c>
      <c r="C103" s="84" t="s">
        <v>266</v>
      </c>
      <c r="D103" s="197"/>
      <c r="E103" s="197"/>
      <c r="F103" s="184"/>
      <c r="G103" s="178"/>
      <c r="H103" s="197"/>
      <c r="I103" s="197"/>
      <c r="J103" s="184"/>
      <c r="K103" s="178"/>
      <c r="L103" s="133"/>
    </row>
    <row r="104" spans="1:15" s="17" customFormat="1" ht="18" customHeight="1">
      <c r="A104" s="46" t="s">
        <v>120</v>
      </c>
      <c r="B104" s="44">
        <f t="shared" si="16"/>
        <v>71</v>
      </c>
      <c r="C104" s="84" t="s">
        <v>267</v>
      </c>
      <c r="D104" s="197">
        <v>23.5</v>
      </c>
      <c r="E104" s="197">
        <v>23.5</v>
      </c>
      <c r="F104" s="184">
        <f t="shared" si="14"/>
        <v>0</v>
      </c>
      <c r="G104" s="178">
        <f t="shared" si="15"/>
        <v>0</v>
      </c>
      <c r="H104" s="197">
        <v>88</v>
      </c>
      <c r="I104" s="197">
        <v>88</v>
      </c>
      <c r="J104" s="184">
        <v>0</v>
      </c>
      <c r="K104" s="178">
        <v>0</v>
      </c>
      <c r="L104" s="133"/>
    </row>
    <row r="105" spans="1:15" s="17" customFormat="1" ht="18" customHeight="1">
      <c r="A105" s="46" t="s">
        <v>121</v>
      </c>
      <c r="B105" s="44">
        <f t="shared" si="16"/>
        <v>72</v>
      </c>
      <c r="C105" s="84" t="s">
        <v>268</v>
      </c>
      <c r="D105" s="197"/>
      <c r="E105" s="197"/>
      <c r="F105" s="184"/>
      <c r="G105" s="178"/>
      <c r="H105" s="197"/>
      <c r="I105" s="197"/>
      <c r="J105" s="184"/>
      <c r="K105" s="178"/>
      <c r="L105" s="133"/>
    </row>
    <row r="106" spans="1:15" s="17" customFormat="1" ht="21" customHeight="1" thickBot="1">
      <c r="A106" s="46" t="s">
        <v>148</v>
      </c>
      <c r="B106" s="51">
        <f t="shared" si="16"/>
        <v>73</v>
      </c>
      <c r="C106" s="84" t="s">
        <v>269</v>
      </c>
      <c r="D106" s="197">
        <v>6791.4</v>
      </c>
      <c r="E106" s="197">
        <v>6791.4</v>
      </c>
      <c r="F106" s="184">
        <f t="shared" si="14"/>
        <v>0</v>
      </c>
      <c r="G106" s="178">
        <f t="shared" si="15"/>
        <v>0</v>
      </c>
      <c r="H106" s="197">
        <v>10072</v>
      </c>
      <c r="I106" s="197">
        <v>10072</v>
      </c>
      <c r="J106" s="184">
        <v>0</v>
      </c>
      <c r="K106" s="178">
        <v>0</v>
      </c>
      <c r="L106" s="133"/>
    </row>
    <row r="107" spans="1:15" s="17" customFormat="1" ht="17.25" customHeight="1" thickBot="1">
      <c r="A107" s="76" t="s">
        <v>158</v>
      </c>
      <c r="B107" s="63">
        <f>B106+1</f>
        <v>74</v>
      </c>
      <c r="C107" s="97">
        <v>1140</v>
      </c>
      <c r="D107" s="199">
        <f>D108+D119+D125</f>
        <v>8284.9</v>
      </c>
      <c r="E107" s="199">
        <f t="shared" ref="E107" si="17">E108+E119+E125</f>
        <v>13577.5</v>
      </c>
      <c r="F107" s="199">
        <f>F108+F119+F125</f>
        <v>-5292.6</v>
      </c>
      <c r="G107" s="168">
        <f>F107/D107</f>
        <v>-0.63882485002836498</v>
      </c>
      <c r="H107" s="199">
        <f>H108+H119+H125</f>
        <v>32716.3</v>
      </c>
      <c r="I107" s="199">
        <f t="shared" ref="I107" si="18">I108+I119+I125</f>
        <v>31090.1</v>
      </c>
      <c r="J107" s="199">
        <f>J108+J119+J125</f>
        <v>1626.2000000000003</v>
      </c>
      <c r="K107" s="168">
        <f>J107/H107</f>
        <v>4.970610979847967E-2</v>
      </c>
      <c r="L107" s="133"/>
    </row>
    <row r="108" spans="1:15" s="17" customFormat="1" ht="18" customHeight="1" thickBot="1">
      <c r="A108" s="76" t="s">
        <v>159</v>
      </c>
      <c r="B108" s="63">
        <f>B107+1</f>
        <v>75</v>
      </c>
      <c r="C108" s="97">
        <v>1150</v>
      </c>
      <c r="D108" s="199">
        <f>SUM(D109:D118)</f>
        <v>2442.2000000000003</v>
      </c>
      <c r="E108" s="199">
        <f t="shared" ref="E108" si="19">SUM(E109:E118)</f>
        <v>2534.3000000000002</v>
      </c>
      <c r="F108" s="199">
        <f>SUM(F109:F118)</f>
        <v>-92.09999999999998</v>
      </c>
      <c r="G108" s="168">
        <f>F108/D108</f>
        <v>-3.7711899107362203E-2</v>
      </c>
      <c r="H108" s="199">
        <f>SUM(H109:H118)</f>
        <v>6087.1</v>
      </c>
      <c r="I108" s="199">
        <f t="shared" ref="I108" si="20">SUM(I109:I118)</f>
        <v>6086.4</v>
      </c>
      <c r="J108" s="199">
        <f>SUM(J109:J118)</f>
        <v>0.70000000000015916</v>
      </c>
      <c r="K108" s="168">
        <f>J108/H108</f>
        <v>1.1499728934963432E-4</v>
      </c>
      <c r="L108" s="133"/>
    </row>
    <row r="109" spans="1:15" s="17" customFormat="1" ht="18" customHeight="1">
      <c r="A109" s="39" t="s">
        <v>55</v>
      </c>
      <c r="B109" s="43">
        <f>B108+1</f>
        <v>76</v>
      </c>
      <c r="C109" s="84" t="s">
        <v>114</v>
      </c>
      <c r="D109" s="197">
        <v>120</v>
      </c>
      <c r="E109" s="183">
        <v>120</v>
      </c>
      <c r="F109" s="184">
        <f>D109-E109</f>
        <v>0</v>
      </c>
      <c r="G109" s="178">
        <f>F109/D109</f>
        <v>0</v>
      </c>
      <c r="H109" s="197">
        <v>263.5</v>
      </c>
      <c r="I109" s="197">
        <v>263.5</v>
      </c>
      <c r="J109" s="184">
        <f>H109-I109</f>
        <v>0</v>
      </c>
      <c r="K109" s="178">
        <f>J109/H109</f>
        <v>0</v>
      </c>
      <c r="L109" s="133"/>
    </row>
    <row r="110" spans="1:15" s="17" customFormat="1" ht="18" customHeight="1">
      <c r="A110" s="46" t="s">
        <v>56</v>
      </c>
      <c r="B110" s="44">
        <f t="shared" ref="B110:B173" si="21">B109+1</f>
        <v>77</v>
      </c>
      <c r="C110" s="84" t="s">
        <v>162</v>
      </c>
      <c r="D110" s="197">
        <v>26.4</v>
      </c>
      <c r="E110" s="183">
        <v>26.4</v>
      </c>
      <c r="F110" s="184">
        <f>D110-E110</f>
        <v>0</v>
      </c>
      <c r="G110" s="178">
        <f>F110/D110</f>
        <v>0</v>
      </c>
      <c r="H110" s="197">
        <v>58</v>
      </c>
      <c r="I110" s="183">
        <v>58</v>
      </c>
      <c r="J110" s="184">
        <f>H110-I110</f>
        <v>0</v>
      </c>
      <c r="K110" s="178">
        <f>J110/H110</f>
        <v>0</v>
      </c>
      <c r="L110" s="133"/>
    </row>
    <row r="111" spans="1:15" s="17" customFormat="1" ht="18" customHeight="1">
      <c r="A111" s="46" t="s">
        <v>146</v>
      </c>
      <c r="B111" s="44">
        <f t="shared" si="21"/>
        <v>78</v>
      </c>
      <c r="C111" s="84" t="s">
        <v>163</v>
      </c>
      <c r="D111" s="197">
        <v>500</v>
      </c>
      <c r="E111" s="183">
        <v>499.6</v>
      </c>
      <c r="F111" s="184">
        <f>D111-E111</f>
        <v>0.39999999999997726</v>
      </c>
      <c r="G111" s="178">
        <f>F111/D111</f>
        <v>7.999999999999545E-4</v>
      </c>
      <c r="H111" s="197">
        <v>518.6</v>
      </c>
      <c r="I111" s="183">
        <v>518.20000000000005</v>
      </c>
      <c r="J111" s="184">
        <f>H111-I111</f>
        <v>0.39999999999997726</v>
      </c>
      <c r="K111" s="178">
        <f>J111/H111</f>
        <v>7.7130736598530125E-4</v>
      </c>
      <c r="L111" s="133"/>
    </row>
    <row r="112" spans="1:15" s="17" customFormat="1" ht="18" customHeight="1">
      <c r="A112" s="46" t="s">
        <v>57</v>
      </c>
      <c r="B112" s="44">
        <f t="shared" si="21"/>
        <v>79</v>
      </c>
      <c r="C112" s="84" t="s">
        <v>232</v>
      </c>
      <c r="D112" s="197">
        <v>1700</v>
      </c>
      <c r="E112" s="183">
        <f>12.7+1730.6</f>
        <v>1743.3</v>
      </c>
      <c r="F112" s="184">
        <f t="shared" ref="F112:F114" si="22">D112-E112</f>
        <v>-43.299999999999955</v>
      </c>
      <c r="G112" s="178">
        <f t="shared" ref="G112:G114" si="23">F112/D112</f>
        <v>-2.5470588235294092E-2</v>
      </c>
      <c r="H112" s="197">
        <v>5102</v>
      </c>
      <c r="I112" s="183">
        <f>3602+1499.7</f>
        <v>5101.7</v>
      </c>
      <c r="J112" s="184">
        <f t="shared" ref="J112:J114" si="24">H112-I112</f>
        <v>0.3000000000001819</v>
      </c>
      <c r="K112" s="178">
        <f t="shared" ref="K112:K114" si="25">J112/H112</f>
        <v>5.880047040379888E-5</v>
      </c>
      <c r="L112" s="133"/>
    </row>
    <row r="113" spans="1:12" s="17" customFormat="1" ht="18" customHeight="1">
      <c r="A113" s="46" t="s">
        <v>58</v>
      </c>
      <c r="B113" s="44">
        <f t="shared" si="21"/>
        <v>80</v>
      </c>
      <c r="C113" s="84" t="s">
        <v>233</v>
      </c>
      <c r="D113" s="197"/>
      <c r="E113" s="183"/>
      <c r="F113" s="184"/>
      <c r="G113" s="178"/>
      <c r="H113" s="197"/>
      <c r="I113" s="183"/>
      <c r="J113" s="184"/>
      <c r="K113" s="178"/>
      <c r="L113" s="133"/>
    </row>
    <row r="114" spans="1:12" s="17" customFormat="1" ht="18" customHeight="1">
      <c r="A114" s="46" t="s">
        <v>147</v>
      </c>
      <c r="B114" s="44">
        <f t="shared" si="21"/>
        <v>81</v>
      </c>
      <c r="C114" s="84" t="s">
        <v>270</v>
      </c>
      <c r="D114" s="197">
        <v>95.8</v>
      </c>
      <c r="E114" s="183">
        <v>145</v>
      </c>
      <c r="F114" s="184">
        <f t="shared" si="22"/>
        <v>-49.2</v>
      </c>
      <c r="G114" s="178">
        <f t="shared" si="23"/>
        <v>-0.51356993736951984</v>
      </c>
      <c r="H114" s="197">
        <v>145</v>
      </c>
      <c r="I114" s="183">
        <v>145</v>
      </c>
      <c r="J114" s="184">
        <f t="shared" si="24"/>
        <v>0</v>
      </c>
      <c r="K114" s="178">
        <f t="shared" si="25"/>
        <v>0</v>
      </c>
      <c r="L114" s="133"/>
    </row>
    <row r="115" spans="1:12" s="17" customFormat="1" ht="18" customHeight="1">
      <c r="A115" s="46" t="s">
        <v>59</v>
      </c>
      <c r="B115" s="44">
        <f t="shared" si="21"/>
        <v>82</v>
      </c>
      <c r="C115" s="84" t="s">
        <v>271</v>
      </c>
      <c r="D115" s="197"/>
      <c r="E115" s="183"/>
      <c r="F115" s="184"/>
      <c r="G115" s="182"/>
      <c r="H115" s="197"/>
      <c r="I115" s="183"/>
      <c r="J115" s="184"/>
      <c r="K115" s="182"/>
      <c r="L115" s="133"/>
    </row>
    <row r="116" spans="1:12" s="17" customFormat="1" ht="18" customHeight="1">
      <c r="A116" s="46" t="s">
        <v>120</v>
      </c>
      <c r="B116" s="44">
        <f t="shared" si="21"/>
        <v>83</v>
      </c>
      <c r="C116" s="84" t="s">
        <v>272</v>
      </c>
      <c r="D116" s="197"/>
      <c r="E116" s="183"/>
      <c r="F116" s="184"/>
      <c r="G116" s="182"/>
      <c r="H116" s="197"/>
      <c r="I116" s="183"/>
      <c r="J116" s="184"/>
      <c r="K116" s="182"/>
      <c r="L116" s="133"/>
    </row>
    <row r="117" spans="1:12" s="17" customFormat="1" ht="18" customHeight="1">
      <c r="A117" s="46" t="s">
        <v>121</v>
      </c>
      <c r="B117" s="44">
        <f t="shared" si="21"/>
        <v>84</v>
      </c>
      <c r="C117" s="84" t="s">
        <v>273</v>
      </c>
      <c r="D117" s="197"/>
      <c r="E117" s="183"/>
      <c r="F117" s="184"/>
      <c r="G117" s="182"/>
      <c r="H117" s="197"/>
      <c r="I117" s="183"/>
      <c r="J117" s="184"/>
      <c r="K117" s="182"/>
      <c r="L117" s="133"/>
    </row>
    <row r="118" spans="1:12" s="17" customFormat="1" ht="18" customHeight="1" thickBot="1">
      <c r="A118" s="54" t="s">
        <v>148</v>
      </c>
      <c r="B118" s="50">
        <f t="shared" si="21"/>
        <v>85</v>
      </c>
      <c r="C118" s="91" t="s">
        <v>274</v>
      </c>
      <c r="D118" s="197"/>
      <c r="E118" s="183"/>
      <c r="F118" s="184"/>
      <c r="G118" s="182"/>
      <c r="H118" s="197"/>
      <c r="I118" s="183"/>
      <c r="J118" s="184"/>
      <c r="K118" s="182"/>
      <c r="L118" s="133"/>
    </row>
    <row r="119" spans="1:12" s="17" customFormat="1" ht="18" customHeight="1" thickBot="1">
      <c r="A119" s="76" t="s">
        <v>231</v>
      </c>
      <c r="B119" s="63">
        <f t="shared" si="21"/>
        <v>86</v>
      </c>
      <c r="C119" s="97">
        <v>1160</v>
      </c>
      <c r="D119" s="199">
        <f>SUM(D120:D124)</f>
        <v>2669.7</v>
      </c>
      <c r="E119" s="199">
        <f>SUM(E120:E124)</f>
        <v>2132.1999999999998</v>
      </c>
      <c r="F119" s="203">
        <f>D119-E119</f>
        <v>537.5</v>
      </c>
      <c r="G119" s="168">
        <f>F119/D119</f>
        <v>0.2013334831629022</v>
      </c>
      <c r="H119" s="199">
        <f>SUM(H120:H124)</f>
        <v>15233.4</v>
      </c>
      <c r="I119" s="199">
        <f>SUM(I120:I124)</f>
        <v>14094.8</v>
      </c>
      <c r="J119" s="203">
        <f>H119-I119</f>
        <v>1138.6000000000004</v>
      </c>
      <c r="K119" s="168">
        <f>J119/H119</f>
        <v>7.4743655388816707E-2</v>
      </c>
      <c r="L119" s="133"/>
    </row>
    <row r="120" spans="1:12" s="17" customFormat="1" ht="21.75" customHeight="1">
      <c r="A120" s="52" t="s">
        <v>110</v>
      </c>
      <c r="B120" s="55">
        <f t="shared" si="21"/>
        <v>87</v>
      </c>
      <c r="C120" s="89" t="s">
        <v>234</v>
      </c>
      <c r="D120" s="197">
        <v>1129.2</v>
      </c>
      <c r="E120" s="183">
        <v>356.1</v>
      </c>
      <c r="F120" s="184">
        <f>D120-E120</f>
        <v>773.1</v>
      </c>
      <c r="G120" s="200">
        <f>F120/D120</f>
        <v>0.68464399574920298</v>
      </c>
      <c r="H120" s="197">
        <v>8260.4</v>
      </c>
      <c r="I120" s="183">
        <v>7347.7</v>
      </c>
      <c r="J120" s="184">
        <f>H120-I120</f>
        <v>912.69999999999982</v>
      </c>
      <c r="K120" s="200">
        <f>J120/H120</f>
        <v>0.11049101738414603</v>
      </c>
      <c r="L120" s="133"/>
    </row>
    <row r="121" spans="1:12" s="17" customFormat="1" ht="21.75" customHeight="1">
      <c r="A121" s="49" t="s">
        <v>111</v>
      </c>
      <c r="B121" s="44">
        <f t="shared" si="21"/>
        <v>88</v>
      </c>
      <c r="C121" s="89" t="s">
        <v>235</v>
      </c>
      <c r="D121" s="197">
        <v>262.3</v>
      </c>
      <c r="E121" s="183">
        <v>210.2</v>
      </c>
      <c r="F121" s="184">
        <f t="shared" ref="F121:F124" si="26">D121-E121</f>
        <v>52.100000000000023</v>
      </c>
      <c r="G121" s="200">
        <f>F121/D121</f>
        <v>0.19862752573389256</v>
      </c>
      <c r="H121" s="197">
        <v>1035</v>
      </c>
      <c r="I121" s="183">
        <v>903.1</v>
      </c>
      <c r="J121" s="184">
        <f t="shared" ref="J121:J124" si="27">H121-I121</f>
        <v>131.89999999999998</v>
      </c>
      <c r="K121" s="200">
        <f>J121/H121</f>
        <v>0.12743961352657002</v>
      </c>
      <c r="L121" s="133"/>
    </row>
    <row r="122" spans="1:12" s="17" customFormat="1" ht="20.25" customHeight="1" thickBot="1">
      <c r="A122" s="49" t="s">
        <v>112</v>
      </c>
      <c r="B122" s="44">
        <f t="shared" si="21"/>
        <v>89</v>
      </c>
      <c r="C122" s="89" t="s">
        <v>236</v>
      </c>
      <c r="D122" s="197">
        <v>1228.5</v>
      </c>
      <c r="E122" s="183">
        <v>1526.1</v>
      </c>
      <c r="F122" s="184">
        <f t="shared" si="26"/>
        <v>-297.59999999999991</v>
      </c>
      <c r="G122" s="200">
        <f>F122/D122</f>
        <v>-0.24224664224664216</v>
      </c>
      <c r="H122" s="197">
        <v>5663</v>
      </c>
      <c r="I122" s="183">
        <v>5659.9</v>
      </c>
      <c r="J122" s="184">
        <f t="shared" si="27"/>
        <v>3.1000000000003638</v>
      </c>
      <c r="K122" s="200">
        <f>J122/H122</f>
        <v>5.4741303196192189E-4</v>
      </c>
      <c r="L122" s="134"/>
    </row>
    <row r="123" spans="1:12" s="17" customFormat="1" ht="26.25" customHeight="1" thickBot="1">
      <c r="A123" s="49" t="s">
        <v>113</v>
      </c>
      <c r="B123" s="44">
        <f t="shared" si="21"/>
        <v>90</v>
      </c>
      <c r="C123" s="89" t="s">
        <v>275</v>
      </c>
      <c r="D123" s="197"/>
      <c r="E123" s="183"/>
      <c r="F123" s="184"/>
      <c r="G123" s="200"/>
      <c r="H123" s="197"/>
      <c r="I123" s="183"/>
      <c r="J123" s="184"/>
      <c r="K123" s="200"/>
      <c r="L123" s="131"/>
    </row>
    <row r="124" spans="1:12" s="17" customFormat="1" ht="24.75" customHeight="1" thickBot="1">
      <c r="A124" s="56" t="s">
        <v>160</v>
      </c>
      <c r="B124" s="50">
        <f t="shared" si="21"/>
        <v>91</v>
      </c>
      <c r="C124" s="92" t="s">
        <v>276</v>
      </c>
      <c r="D124" s="197">
        <v>49.7</v>
      </c>
      <c r="E124" s="183">
        <v>39.799999999999997</v>
      </c>
      <c r="F124" s="184">
        <f t="shared" si="26"/>
        <v>9.9000000000000057</v>
      </c>
      <c r="G124" s="200">
        <f t="shared" ref="G124" si="28">F124/D124</f>
        <v>0.19919517102615705</v>
      </c>
      <c r="H124" s="197">
        <v>275</v>
      </c>
      <c r="I124" s="183">
        <v>184.1</v>
      </c>
      <c r="J124" s="184">
        <f t="shared" si="27"/>
        <v>90.9</v>
      </c>
      <c r="K124" s="200">
        <f t="shared" ref="K124" si="29">J124/H124</f>
        <v>0.33054545454545459</v>
      </c>
      <c r="L124" s="131"/>
    </row>
    <row r="125" spans="1:12" s="17" customFormat="1" ht="18" customHeight="1" thickBot="1">
      <c r="A125" s="76" t="s">
        <v>161</v>
      </c>
      <c r="B125" s="63">
        <f t="shared" si="21"/>
        <v>92</v>
      </c>
      <c r="C125" s="97">
        <v>1170</v>
      </c>
      <c r="D125" s="199">
        <f>D126+D127</f>
        <v>3173</v>
      </c>
      <c r="E125" s="199">
        <f>E126+E127</f>
        <v>8911</v>
      </c>
      <c r="F125" s="203">
        <f>D125-E125</f>
        <v>-5738</v>
      </c>
      <c r="G125" s="168">
        <f>F125/D125</f>
        <v>-1.8083832335329342</v>
      </c>
      <c r="H125" s="199">
        <f>H126+H127+H128</f>
        <v>11395.8</v>
      </c>
      <c r="I125" s="199">
        <f>I126+I127</f>
        <v>10908.9</v>
      </c>
      <c r="J125" s="203">
        <f>H125-I125</f>
        <v>486.89999999999964</v>
      </c>
      <c r="K125" s="168">
        <f>J125/H125</f>
        <v>4.2726267572263436E-2</v>
      </c>
      <c r="L125" s="132"/>
    </row>
    <row r="126" spans="1:12" s="17" customFormat="1" ht="21" customHeight="1" thickBot="1">
      <c r="A126" s="52" t="s">
        <v>115</v>
      </c>
      <c r="B126" s="43">
        <f t="shared" si="21"/>
        <v>93</v>
      </c>
      <c r="C126" s="89" t="s">
        <v>277</v>
      </c>
      <c r="D126" s="197">
        <f>3173</f>
        <v>3173</v>
      </c>
      <c r="E126" s="183">
        <f>8923.7-12.7</f>
        <v>8911</v>
      </c>
      <c r="F126" s="184">
        <f>D126-E126</f>
        <v>-5738</v>
      </c>
      <c r="G126" s="200">
        <f>F126/D126</f>
        <v>-1.8083832335329342</v>
      </c>
      <c r="H126" s="197">
        <v>10995.8</v>
      </c>
      <c r="I126" s="183">
        <f>5998.8+2179+31.1+1200+1500</f>
        <v>10908.9</v>
      </c>
      <c r="J126" s="184">
        <f>H126-I126</f>
        <v>86.899999999999636</v>
      </c>
      <c r="K126" s="200">
        <f>J126/H126</f>
        <v>7.9030175157787201E-3</v>
      </c>
      <c r="L126" s="134"/>
    </row>
    <row r="127" spans="1:12" s="17" customFormat="1" ht="20.25" customHeight="1" thickBot="1">
      <c r="A127" s="49" t="s">
        <v>116</v>
      </c>
      <c r="B127" s="44">
        <f t="shared" si="21"/>
        <v>94</v>
      </c>
      <c r="C127" s="90" t="s">
        <v>278</v>
      </c>
      <c r="D127" s="197"/>
      <c r="E127" s="183"/>
      <c r="F127" s="184"/>
      <c r="G127" s="200"/>
      <c r="H127" s="197"/>
      <c r="I127" s="183"/>
      <c r="J127" s="184"/>
      <c r="K127" s="200"/>
      <c r="L127" s="135"/>
    </row>
    <row r="128" spans="1:12" s="17" customFormat="1" ht="21.75" customHeight="1" thickBot="1">
      <c r="A128" s="56" t="s">
        <v>117</v>
      </c>
      <c r="B128" s="50">
        <f t="shared" si="21"/>
        <v>95</v>
      </c>
      <c r="C128" s="93" t="s">
        <v>279</v>
      </c>
      <c r="D128" s="197"/>
      <c r="E128" s="183"/>
      <c r="F128" s="184"/>
      <c r="G128" s="182"/>
      <c r="H128" s="197">
        <v>400</v>
      </c>
      <c r="I128" s="183">
        <v>0</v>
      </c>
      <c r="J128" s="184"/>
      <c r="K128" s="182"/>
      <c r="L128" s="136"/>
    </row>
    <row r="129" spans="1:15" s="17" customFormat="1" ht="21" thickBot="1">
      <c r="A129" s="57" t="s">
        <v>237</v>
      </c>
      <c r="B129" s="42">
        <f t="shared" si="21"/>
        <v>96</v>
      </c>
      <c r="C129" s="94">
        <v>1180</v>
      </c>
      <c r="D129" s="166">
        <v>23035.4</v>
      </c>
      <c r="E129" s="166">
        <v>23035.4</v>
      </c>
      <c r="F129" s="164">
        <f>D129-E129</f>
        <v>0</v>
      </c>
      <c r="G129" s="165">
        <f>F129/E129</f>
        <v>0</v>
      </c>
      <c r="H129" s="166">
        <f>D129</f>
        <v>23035.4</v>
      </c>
      <c r="I129" s="166">
        <f>E129</f>
        <v>23035.4</v>
      </c>
      <c r="J129" s="164">
        <f>H129-I129</f>
        <v>0</v>
      </c>
      <c r="K129" s="165">
        <f>J129/I129</f>
        <v>0</v>
      </c>
      <c r="L129" s="136"/>
      <c r="N129" s="122"/>
      <c r="O129" s="120"/>
    </row>
    <row r="130" spans="1:15" s="17" customFormat="1" ht="21" thickBot="1">
      <c r="A130" s="39" t="s">
        <v>238</v>
      </c>
      <c r="B130" s="58">
        <f t="shared" si="21"/>
        <v>97</v>
      </c>
      <c r="C130" s="95">
        <v>1190</v>
      </c>
      <c r="D130" s="214">
        <v>4409.3</v>
      </c>
      <c r="E130" s="212">
        <v>4409.3</v>
      </c>
      <c r="F130" s="164">
        <f>E130-D130</f>
        <v>0</v>
      </c>
      <c r="G130" s="165">
        <f>F130/E130</f>
        <v>0</v>
      </c>
      <c r="H130" s="214">
        <f>D130</f>
        <v>4409.3</v>
      </c>
      <c r="I130" s="214">
        <f>E130</f>
        <v>4409.3</v>
      </c>
      <c r="J130" s="164">
        <f>I130-H130</f>
        <v>0</v>
      </c>
      <c r="K130" s="165">
        <f>J130/I130</f>
        <v>0</v>
      </c>
      <c r="L130" s="126">
        <f t="shared" ref="L130" si="30">SUM(L127-L128-L129)</f>
        <v>0</v>
      </c>
      <c r="N130" s="122"/>
      <c r="O130" s="150"/>
    </row>
    <row r="131" spans="1:15" s="16" customFormat="1" ht="41.25" thickBot="1">
      <c r="A131" s="62" t="s">
        <v>164</v>
      </c>
      <c r="B131" s="63">
        <f t="shared" si="21"/>
        <v>98</v>
      </c>
      <c r="C131" s="96">
        <v>1200</v>
      </c>
      <c r="D131" s="110">
        <v>10411.5</v>
      </c>
      <c r="E131" s="215">
        <v>10411.5</v>
      </c>
      <c r="F131" s="216">
        <v>0</v>
      </c>
      <c r="G131" s="175">
        <v>0</v>
      </c>
      <c r="H131" s="110">
        <v>15828</v>
      </c>
      <c r="I131" s="215">
        <v>15828</v>
      </c>
      <c r="J131" s="229">
        <v>0</v>
      </c>
      <c r="K131" s="175">
        <v>0</v>
      </c>
      <c r="L131" s="135"/>
      <c r="M131" s="121"/>
      <c r="N131" s="121"/>
    </row>
    <row r="132" spans="1:15" s="17" customFormat="1" ht="21" thickBot="1">
      <c r="A132" s="62" t="s">
        <v>5</v>
      </c>
      <c r="B132" s="63">
        <f t="shared" si="21"/>
        <v>99</v>
      </c>
      <c r="C132" s="96">
        <v>1210</v>
      </c>
      <c r="D132" s="217">
        <f>D35</f>
        <v>111438.7</v>
      </c>
      <c r="E132" s="217">
        <f>E35</f>
        <v>111065.8</v>
      </c>
      <c r="F132" s="218">
        <f>D132-E132</f>
        <v>372.89999999999418</v>
      </c>
      <c r="G132" s="167">
        <f>F132/D132</f>
        <v>3.3462342974208618E-3</v>
      </c>
      <c r="H132" s="217">
        <f>H35</f>
        <v>364011.6</v>
      </c>
      <c r="I132" s="217">
        <f>I35</f>
        <v>362385.4</v>
      </c>
      <c r="J132" s="218">
        <f>H132-I132</f>
        <v>1626.1999999999534</v>
      </c>
      <c r="K132" s="167">
        <f>J132/H132</f>
        <v>4.4674400486137082E-3</v>
      </c>
      <c r="L132" s="133"/>
      <c r="N132" s="120"/>
    </row>
    <row r="133" spans="1:15" s="17" customFormat="1" ht="18" customHeight="1" thickBot="1">
      <c r="A133" s="98" t="s">
        <v>60</v>
      </c>
      <c r="B133" s="63">
        <f t="shared" si="21"/>
        <v>100</v>
      </c>
      <c r="C133" s="99">
        <v>1220</v>
      </c>
      <c r="D133" s="110">
        <f>D53+D131</f>
        <v>108272.09999999999</v>
      </c>
      <c r="E133" s="110">
        <f>E53+E131</f>
        <v>113564.7</v>
      </c>
      <c r="F133" s="218">
        <f>D133-E133</f>
        <v>-5292.6000000000058</v>
      </c>
      <c r="G133" s="167">
        <f>F133/D133</f>
        <v>-4.8882399066795659E-2</v>
      </c>
      <c r="H133" s="110">
        <f>H53+H131</f>
        <v>364011.6</v>
      </c>
      <c r="I133" s="110">
        <f>I53+I131</f>
        <v>362385.39999999997</v>
      </c>
      <c r="J133" s="218">
        <f>H133-I133</f>
        <v>1626.2000000000116</v>
      </c>
      <c r="K133" s="167">
        <f>J133/H133</f>
        <v>4.4674400486138677E-3</v>
      </c>
      <c r="L133" s="133"/>
    </row>
    <row r="134" spans="1:15" s="17" customFormat="1" ht="18" customHeight="1" thickBot="1">
      <c r="A134" s="98" t="s">
        <v>61</v>
      </c>
      <c r="B134" s="63">
        <f t="shared" si="21"/>
        <v>101</v>
      </c>
      <c r="C134" s="99">
        <v>1230</v>
      </c>
      <c r="D134" s="217">
        <f>D132-D133-D131</f>
        <v>-7244.8999999999942</v>
      </c>
      <c r="E134" s="217">
        <f>E132-E133-E131</f>
        <v>-12910.399999999994</v>
      </c>
      <c r="F134" s="219">
        <v>0</v>
      </c>
      <c r="G134" s="199">
        <v>0</v>
      </c>
      <c r="H134" s="217">
        <f>H133-H132</f>
        <v>0</v>
      </c>
      <c r="I134" s="217">
        <f>I133-I132</f>
        <v>0</v>
      </c>
      <c r="J134" s="219">
        <v>0</v>
      </c>
      <c r="K134" s="199">
        <v>0</v>
      </c>
      <c r="L134" s="133"/>
    </row>
    <row r="135" spans="1:15" s="17" customFormat="1" ht="18" customHeight="1" thickBot="1">
      <c r="A135" s="62" t="s">
        <v>62</v>
      </c>
      <c r="B135" s="63">
        <f t="shared" si="21"/>
        <v>102</v>
      </c>
      <c r="C135" s="67">
        <v>2000</v>
      </c>
      <c r="D135" s="110"/>
      <c r="E135" s="110"/>
      <c r="F135" s="109"/>
      <c r="G135" s="176"/>
      <c r="H135" s="109"/>
      <c r="I135" s="228"/>
      <c r="J135" s="228"/>
      <c r="K135" s="176"/>
      <c r="L135" s="134"/>
    </row>
    <row r="136" spans="1:15" s="16" customFormat="1" ht="38.25" customHeight="1" thickBot="1">
      <c r="A136" s="46" t="s">
        <v>63</v>
      </c>
      <c r="B136" s="43">
        <f t="shared" si="21"/>
        <v>103</v>
      </c>
      <c r="C136" s="70">
        <v>2010</v>
      </c>
      <c r="D136" s="220"/>
      <c r="E136" s="221"/>
      <c r="F136" s="222"/>
      <c r="G136" s="156"/>
      <c r="H136" s="222"/>
      <c r="I136" s="230"/>
      <c r="J136" s="230"/>
      <c r="K136" s="156"/>
      <c r="L136" s="137"/>
    </row>
    <row r="137" spans="1:15" s="17" customFormat="1" ht="18" customHeight="1">
      <c r="A137" s="46" t="s">
        <v>64</v>
      </c>
      <c r="B137" s="44">
        <f t="shared" si="21"/>
        <v>104</v>
      </c>
      <c r="C137" s="70">
        <v>2020</v>
      </c>
      <c r="D137" s="223"/>
      <c r="E137" s="160"/>
      <c r="F137" s="179"/>
      <c r="G137" s="153"/>
      <c r="H137" s="179"/>
      <c r="I137" s="180"/>
      <c r="J137" s="180"/>
      <c r="K137" s="153"/>
      <c r="L137" s="132"/>
    </row>
    <row r="138" spans="1:15" s="17" customFormat="1" ht="33.75" customHeight="1">
      <c r="A138" s="46" t="s">
        <v>65</v>
      </c>
      <c r="B138" s="44">
        <f t="shared" si="21"/>
        <v>105</v>
      </c>
      <c r="C138" s="70">
        <v>2030</v>
      </c>
      <c r="D138" s="223"/>
      <c r="E138" s="160"/>
      <c r="F138" s="179"/>
      <c r="G138" s="153"/>
      <c r="H138" s="179"/>
      <c r="I138" s="180"/>
      <c r="J138" s="180"/>
      <c r="K138" s="153"/>
      <c r="L138" s="133"/>
    </row>
    <row r="139" spans="1:15" s="17" customFormat="1" ht="18" customHeight="1" thickBot="1">
      <c r="A139" s="54" t="s">
        <v>28</v>
      </c>
      <c r="B139" s="51">
        <f t="shared" si="21"/>
        <v>106</v>
      </c>
      <c r="C139" s="71">
        <v>2040</v>
      </c>
      <c r="D139" s="224"/>
      <c r="E139" s="225"/>
      <c r="F139" s="226"/>
      <c r="G139" s="155"/>
      <c r="H139" s="226"/>
      <c r="I139" s="231"/>
      <c r="J139" s="231"/>
      <c r="K139" s="155"/>
      <c r="L139" s="133"/>
    </row>
    <row r="140" spans="1:15" s="17" customFormat="1" ht="21.75" customHeight="1" thickBot="1">
      <c r="A140" s="62" t="s">
        <v>83</v>
      </c>
      <c r="B140" s="63">
        <f t="shared" si="21"/>
        <v>107</v>
      </c>
      <c r="C140" s="67">
        <v>3000</v>
      </c>
      <c r="D140" s="188">
        <v>0</v>
      </c>
      <c r="E140" s="189">
        <v>0</v>
      </c>
      <c r="F140" s="188">
        <v>0</v>
      </c>
      <c r="G140" s="201">
        <v>0</v>
      </c>
      <c r="H140" s="188">
        <f>H143</f>
        <v>11395.8</v>
      </c>
      <c r="I140" s="189">
        <f>I143</f>
        <v>10908.9</v>
      </c>
      <c r="J140" s="188">
        <v>0</v>
      </c>
      <c r="K140" s="201">
        <v>0</v>
      </c>
      <c r="L140" s="133"/>
    </row>
    <row r="141" spans="1:15" s="17" customFormat="1" ht="21" customHeight="1">
      <c r="A141" s="39" t="s">
        <v>31</v>
      </c>
      <c r="B141" s="43">
        <f t="shared" si="21"/>
        <v>108</v>
      </c>
      <c r="C141" s="68">
        <v>3010</v>
      </c>
      <c r="D141" s="197"/>
      <c r="E141" s="183"/>
      <c r="F141" s="184"/>
      <c r="G141" s="182"/>
      <c r="H141" s="183">
        <f>H125</f>
        <v>11395.8</v>
      </c>
      <c r="I141" s="184">
        <f>I126</f>
        <v>10908.9</v>
      </c>
      <c r="J141" s="184">
        <f>H141-I141</f>
        <v>486.89999999999964</v>
      </c>
      <c r="K141" s="200">
        <f t="shared" ref="K141:K145" si="31">J141/H141</f>
        <v>4.2726267572263436E-2</v>
      </c>
      <c r="L141" s="133"/>
    </row>
    <row r="142" spans="1:15" s="17" customFormat="1" ht="35.25" customHeight="1">
      <c r="A142" s="46" t="s">
        <v>27</v>
      </c>
      <c r="B142" s="44">
        <f t="shared" si="21"/>
        <v>109</v>
      </c>
      <c r="C142" s="70">
        <v>3020</v>
      </c>
      <c r="D142" s="197"/>
      <c r="E142" s="183"/>
      <c r="F142" s="184"/>
      <c r="G142" s="182"/>
      <c r="H142" s="183">
        <f>H125</f>
        <v>11395.8</v>
      </c>
      <c r="I142" s="184">
        <f>I126</f>
        <v>10908.9</v>
      </c>
      <c r="J142" s="184">
        <f t="shared" ref="J142:J145" si="32">H142-I142</f>
        <v>486.89999999999964</v>
      </c>
      <c r="K142" s="200">
        <f t="shared" si="31"/>
        <v>4.2726267572263436E-2</v>
      </c>
      <c r="L142" s="133"/>
    </row>
    <row r="143" spans="1:15" s="17" customFormat="1" ht="21" customHeight="1">
      <c r="A143" s="46" t="s">
        <v>84</v>
      </c>
      <c r="B143" s="44">
        <f t="shared" si="21"/>
        <v>110</v>
      </c>
      <c r="C143" s="70">
        <v>3030</v>
      </c>
      <c r="D143" s="208">
        <v>0</v>
      </c>
      <c r="E143" s="208">
        <v>0</v>
      </c>
      <c r="F143" s="184">
        <v>0</v>
      </c>
      <c r="G143" s="200">
        <v>0</v>
      </c>
      <c r="H143" s="208">
        <f>H125</f>
        <v>11395.8</v>
      </c>
      <c r="I143" s="208">
        <f>I125:J125</f>
        <v>10908.9</v>
      </c>
      <c r="J143" s="184">
        <f t="shared" si="32"/>
        <v>486.89999999999964</v>
      </c>
      <c r="K143" s="200">
        <f t="shared" si="31"/>
        <v>4.2726267572263436E-2</v>
      </c>
      <c r="L143" s="133"/>
    </row>
    <row r="144" spans="1:15" s="17" customFormat="1" ht="21" customHeight="1">
      <c r="A144" s="46" t="s">
        <v>0</v>
      </c>
      <c r="B144" s="44">
        <f t="shared" si="21"/>
        <v>111</v>
      </c>
      <c r="C144" s="70" t="s">
        <v>165</v>
      </c>
      <c r="D144" s="193"/>
      <c r="E144" s="193"/>
      <c r="F144" s="191"/>
      <c r="G144" s="200"/>
      <c r="H144" s="193"/>
      <c r="I144" s="193"/>
      <c r="J144" s="184"/>
      <c r="K144" s="200"/>
      <c r="L144" s="133"/>
    </row>
    <row r="145" spans="1:12" s="17" customFormat="1" ht="21" customHeight="1">
      <c r="A145" s="46" t="s">
        <v>1</v>
      </c>
      <c r="B145" s="44">
        <f t="shared" si="21"/>
        <v>112</v>
      </c>
      <c r="C145" s="70" t="s">
        <v>166</v>
      </c>
      <c r="D145" s="208">
        <v>0</v>
      </c>
      <c r="E145" s="208">
        <v>0</v>
      </c>
      <c r="F145" s="184">
        <v>0</v>
      </c>
      <c r="G145" s="200">
        <v>0</v>
      </c>
      <c r="H145" s="208">
        <f>H126</f>
        <v>10995.8</v>
      </c>
      <c r="I145" s="208">
        <f>I126</f>
        <v>10908.9</v>
      </c>
      <c r="J145" s="184">
        <f t="shared" si="32"/>
        <v>86.899999999999636</v>
      </c>
      <c r="K145" s="200">
        <f t="shared" si="31"/>
        <v>7.9030175157787201E-3</v>
      </c>
      <c r="L145" s="133"/>
    </row>
    <row r="146" spans="1:12" s="18" customFormat="1" ht="21" customHeight="1" thickBot="1">
      <c r="A146" s="46" t="s">
        <v>8</v>
      </c>
      <c r="B146" s="44">
        <f t="shared" si="21"/>
        <v>113</v>
      </c>
      <c r="C146" s="70" t="s">
        <v>167</v>
      </c>
      <c r="D146" s="183"/>
      <c r="E146" s="183"/>
      <c r="F146" s="184"/>
      <c r="G146" s="200"/>
      <c r="H146" s="183"/>
      <c r="I146" s="183"/>
      <c r="J146" s="184"/>
      <c r="K146" s="200"/>
      <c r="L146" s="138"/>
    </row>
    <row r="147" spans="1:12" s="16" customFormat="1" ht="21" customHeight="1" thickBot="1">
      <c r="A147" s="46" t="s">
        <v>2</v>
      </c>
      <c r="B147" s="44">
        <f t="shared" si="21"/>
        <v>114</v>
      </c>
      <c r="C147" s="70" t="s">
        <v>168</v>
      </c>
      <c r="D147" s="183"/>
      <c r="E147" s="183"/>
      <c r="F147" s="184"/>
      <c r="G147" s="200"/>
      <c r="H147" s="183"/>
      <c r="I147" s="183"/>
      <c r="J147" s="184"/>
      <c r="K147" s="200"/>
      <c r="L147" s="135"/>
    </row>
    <row r="148" spans="1:12" s="16" customFormat="1" ht="32.25" customHeight="1" thickBot="1">
      <c r="A148" s="46" t="s">
        <v>9</v>
      </c>
      <c r="B148" s="44">
        <f t="shared" si="21"/>
        <v>115</v>
      </c>
      <c r="C148" s="70" t="s">
        <v>169</v>
      </c>
      <c r="D148" s="183"/>
      <c r="E148" s="184"/>
      <c r="F148" s="184"/>
      <c r="G148" s="200"/>
      <c r="H148" s="183"/>
      <c r="I148" s="184"/>
      <c r="J148" s="184"/>
      <c r="K148" s="200"/>
      <c r="L148" s="135"/>
    </row>
    <row r="149" spans="1:12" s="17" customFormat="1" ht="18" customHeight="1">
      <c r="A149" s="46" t="s">
        <v>17</v>
      </c>
      <c r="B149" s="44">
        <f t="shared" si="21"/>
        <v>116</v>
      </c>
      <c r="C149" s="70" t="s">
        <v>170</v>
      </c>
      <c r="D149" s="208">
        <f>D127</f>
        <v>0</v>
      </c>
      <c r="E149" s="208">
        <f>E127</f>
        <v>0</v>
      </c>
      <c r="F149" s="184">
        <f>D149-E149</f>
        <v>0</v>
      </c>
      <c r="G149" s="200">
        <v>0</v>
      </c>
      <c r="H149" s="208">
        <f>H128</f>
        <v>400</v>
      </c>
      <c r="I149" s="208">
        <f>I128</f>
        <v>0</v>
      </c>
      <c r="J149" s="184">
        <f t="shared" ref="J149" si="33">H149-I149</f>
        <v>400</v>
      </c>
      <c r="K149" s="200">
        <f t="shared" ref="K149" si="34">J149/H149</f>
        <v>1</v>
      </c>
      <c r="L149" s="133"/>
    </row>
    <row r="150" spans="1:12" s="17" customFormat="1" ht="18" customHeight="1" thickBot="1">
      <c r="A150" s="54" t="s">
        <v>122</v>
      </c>
      <c r="B150" s="51">
        <f t="shared" si="21"/>
        <v>117</v>
      </c>
      <c r="C150" s="71">
        <v>3040</v>
      </c>
      <c r="D150" s="208">
        <v>0</v>
      </c>
      <c r="E150" s="208">
        <v>0</v>
      </c>
      <c r="F150" s="184">
        <v>0</v>
      </c>
      <c r="G150" s="200">
        <v>0</v>
      </c>
      <c r="H150" s="208">
        <v>0</v>
      </c>
      <c r="I150" s="208">
        <v>0</v>
      </c>
      <c r="J150" s="184">
        <v>0</v>
      </c>
      <c r="K150" s="200">
        <v>0</v>
      </c>
      <c r="L150" s="133"/>
    </row>
    <row r="151" spans="1:12" s="17" customFormat="1" ht="18" customHeight="1" thickBot="1">
      <c r="A151" s="62" t="s">
        <v>123</v>
      </c>
      <c r="B151" s="63">
        <f t="shared" si="21"/>
        <v>118</v>
      </c>
      <c r="C151" s="67">
        <v>4000</v>
      </c>
      <c r="D151" s="146"/>
      <c r="E151" s="188"/>
      <c r="F151" s="189"/>
      <c r="G151" s="190"/>
      <c r="H151" s="188">
        <v>927864.3</v>
      </c>
      <c r="I151" s="189">
        <v>927864.3</v>
      </c>
      <c r="J151" s="189">
        <v>0</v>
      </c>
      <c r="K151" s="190">
        <v>0</v>
      </c>
      <c r="L151" s="133"/>
    </row>
    <row r="152" spans="1:12" s="17" customFormat="1" ht="18" customHeight="1" thickBot="1">
      <c r="A152" s="62" t="s">
        <v>124</v>
      </c>
      <c r="B152" s="63">
        <f t="shared" si="21"/>
        <v>119</v>
      </c>
      <c r="C152" s="67">
        <v>5000</v>
      </c>
      <c r="D152" s="146"/>
      <c r="E152" s="188"/>
      <c r="F152" s="189"/>
      <c r="G152" s="190"/>
      <c r="H152" s="188"/>
      <c r="I152" s="189"/>
      <c r="J152" s="189"/>
      <c r="K152" s="190"/>
      <c r="L152" s="133"/>
    </row>
    <row r="153" spans="1:12" s="17" customFormat="1" ht="18.75" customHeight="1">
      <c r="A153" s="46" t="s">
        <v>32</v>
      </c>
      <c r="B153" s="43">
        <f t="shared" si="21"/>
        <v>120</v>
      </c>
      <c r="C153" s="70">
        <v>5010</v>
      </c>
      <c r="D153" s="197"/>
      <c r="E153" s="183"/>
      <c r="F153" s="184"/>
      <c r="G153" s="182"/>
      <c r="H153" s="183"/>
      <c r="I153" s="184"/>
      <c r="J153" s="184"/>
      <c r="K153" s="182"/>
      <c r="L153" s="133"/>
    </row>
    <row r="154" spans="1:12" s="17" customFormat="1" ht="18.75" customHeight="1">
      <c r="A154" s="46" t="s">
        <v>66</v>
      </c>
      <c r="B154" s="44">
        <f t="shared" si="21"/>
        <v>121</v>
      </c>
      <c r="C154" s="70" t="s">
        <v>171</v>
      </c>
      <c r="D154" s="197"/>
      <c r="E154" s="196"/>
      <c r="F154" s="194"/>
      <c r="G154" s="195"/>
      <c r="H154" s="196"/>
      <c r="I154" s="194"/>
      <c r="J154" s="194"/>
      <c r="K154" s="195"/>
      <c r="L154" s="133"/>
    </row>
    <row r="155" spans="1:12" s="17" customFormat="1" ht="18.75" customHeight="1">
      <c r="A155" s="115" t="s">
        <v>33</v>
      </c>
      <c r="B155" s="114">
        <f t="shared" si="21"/>
        <v>122</v>
      </c>
      <c r="C155" s="113" t="s">
        <v>172</v>
      </c>
      <c r="D155" s="147"/>
      <c r="E155" s="185"/>
      <c r="F155" s="186"/>
      <c r="G155" s="187"/>
      <c r="H155" s="185"/>
      <c r="I155" s="186"/>
      <c r="J155" s="186"/>
      <c r="K155" s="187"/>
      <c r="L155" s="133"/>
    </row>
    <row r="156" spans="1:12" s="17" customFormat="1" ht="18.75" customHeight="1">
      <c r="A156" s="115" t="s">
        <v>34</v>
      </c>
      <c r="B156" s="114">
        <f t="shared" si="21"/>
        <v>123</v>
      </c>
      <c r="C156" s="113" t="s">
        <v>173</v>
      </c>
      <c r="D156" s="147">
        <f>D46</f>
        <v>493.8</v>
      </c>
      <c r="E156" s="147">
        <f>E46</f>
        <v>493.8</v>
      </c>
      <c r="F156" s="186">
        <v>0</v>
      </c>
      <c r="G156" s="187">
        <v>0</v>
      </c>
      <c r="H156" s="185">
        <v>1295</v>
      </c>
      <c r="I156" s="186">
        <v>1295</v>
      </c>
      <c r="J156" s="186">
        <v>0</v>
      </c>
      <c r="K156" s="187">
        <v>0</v>
      </c>
      <c r="L156" s="133"/>
    </row>
    <row r="157" spans="1:12" s="17" customFormat="1" ht="18.75" customHeight="1">
      <c r="A157" s="46" t="s">
        <v>67</v>
      </c>
      <c r="B157" s="44">
        <f t="shared" si="21"/>
        <v>124</v>
      </c>
      <c r="C157" s="70">
        <v>5020</v>
      </c>
      <c r="D157" s="197"/>
      <c r="E157" s="183"/>
      <c r="F157" s="184"/>
      <c r="G157" s="182"/>
      <c r="H157" s="183"/>
      <c r="I157" s="184"/>
      <c r="J157" s="184"/>
      <c r="K157" s="182"/>
      <c r="L157" s="133"/>
    </row>
    <row r="158" spans="1:12" s="17" customFormat="1" ht="18.75" customHeight="1" thickBot="1">
      <c r="A158" s="46" t="s">
        <v>35</v>
      </c>
      <c r="B158" s="44">
        <f t="shared" si="21"/>
        <v>125</v>
      </c>
      <c r="C158" s="70">
        <v>5030</v>
      </c>
      <c r="D158" s="197"/>
      <c r="E158" s="183"/>
      <c r="F158" s="184"/>
      <c r="G158" s="182"/>
      <c r="H158" s="183"/>
      <c r="I158" s="184"/>
      <c r="J158" s="184"/>
      <c r="K158" s="182"/>
      <c r="L158" s="133"/>
    </row>
    <row r="159" spans="1:12" s="17" customFormat="1" ht="18.75" customHeight="1" thickBot="1">
      <c r="A159" s="46" t="s">
        <v>66</v>
      </c>
      <c r="B159" s="44">
        <f t="shared" si="21"/>
        <v>126</v>
      </c>
      <c r="C159" s="70" t="s">
        <v>174</v>
      </c>
      <c r="D159" s="197"/>
      <c r="E159" s="183"/>
      <c r="F159" s="184"/>
      <c r="G159" s="182"/>
      <c r="H159" s="183"/>
      <c r="I159" s="184"/>
      <c r="J159" s="184"/>
      <c r="K159" s="182"/>
      <c r="L159" s="135"/>
    </row>
    <row r="160" spans="1:12" s="17" customFormat="1" ht="18.75" customHeight="1">
      <c r="A160" s="46" t="s">
        <v>33</v>
      </c>
      <c r="B160" s="44">
        <f t="shared" si="21"/>
        <v>127</v>
      </c>
      <c r="C160" s="70" t="s">
        <v>175</v>
      </c>
      <c r="D160" s="197"/>
      <c r="E160" s="183"/>
      <c r="F160" s="184"/>
      <c r="G160" s="182"/>
      <c r="H160" s="183"/>
      <c r="I160" s="184"/>
      <c r="J160" s="184"/>
      <c r="K160" s="182"/>
      <c r="L160" s="133"/>
    </row>
    <row r="161" spans="1:14" s="17" customFormat="1" ht="18.75" customHeight="1">
      <c r="A161" s="46" t="s">
        <v>34</v>
      </c>
      <c r="B161" s="44">
        <f t="shared" si="21"/>
        <v>128</v>
      </c>
      <c r="C161" s="70" t="s">
        <v>176</v>
      </c>
      <c r="D161" s="197"/>
      <c r="E161" s="183"/>
      <c r="F161" s="184"/>
      <c r="G161" s="182"/>
      <c r="H161" s="183"/>
      <c r="I161" s="184"/>
      <c r="J161" s="184"/>
      <c r="K161" s="182"/>
      <c r="L161" s="133"/>
    </row>
    <row r="162" spans="1:14" s="17" customFormat="1" ht="18.75" customHeight="1" thickBot="1">
      <c r="A162" s="46" t="s">
        <v>177</v>
      </c>
      <c r="B162" s="51">
        <f t="shared" si="21"/>
        <v>129</v>
      </c>
      <c r="C162" s="70">
        <v>5040</v>
      </c>
      <c r="D162" s="197"/>
      <c r="E162" s="183"/>
      <c r="F162" s="184"/>
      <c r="G162" s="182"/>
      <c r="H162" s="183"/>
      <c r="I162" s="184"/>
      <c r="J162" s="184"/>
      <c r="K162" s="182"/>
      <c r="L162" s="133"/>
    </row>
    <row r="163" spans="1:14" s="17" customFormat="1" ht="21" thickBot="1">
      <c r="A163" s="62" t="s">
        <v>125</v>
      </c>
      <c r="B163" s="63">
        <f t="shared" si="21"/>
        <v>130</v>
      </c>
      <c r="C163" s="67">
        <v>6000</v>
      </c>
      <c r="D163" s="146"/>
      <c r="E163" s="188"/>
      <c r="F163" s="189"/>
      <c r="G163" s="190"/>
      <c r="H163" s="188"/>
      <c r="I163" s="189"/>
      <c r="J163" s="189"/>
      <c r="K163" s="190"/>
      <c r="L163" s="134"/>
    </row>
    <row r="164" spans="1:14" s="17" customFormat="1" ht="23.25" customHeight="1" thickBot="1">
      <c r="A164" s="46" t="s">
        <v>68</v>
      </c>
      <c r="B164" s="43">
        <f t="shared" si="21"/>
        <v>131</v>
      </c>
      <c r="C164" s="70">
        <v>6010</v>
      </c>
      <c r="D164" s="208">
        <v>0.6</v>
      </c>
      <c r="E164" s="208">
        <v>0.6</v>
      </c>
      <c r="F164" s="184">
        <v>0</v>
      </c>
      <c r="G164" s="182">
        <v>0</v>
      </c>
      <c r="H164" s="208">
        <v>0.6</v>
      </c>
      <c r="I164" s="208">
        <v>0.6</v>
      </c>
      <c r="J164" s="184">
        <v>0</v>
      </c>
      <c r="K164" s="182">
        <v>0</v>
      </c>
      <c r="L164" s="135"/>
    </row>
    <row r="165" spans="1:14" s="17" customFormat="1" ht="23.25" customHeight="1">
      <c r="A165" s="46" t="s">
        <v>69</v>
      </c>
      <c r="B165" s="44">
        <f t="shared" si="21"/>
        <v>132</v>
      </c>
      <c r="C165" s="70">
        <v>6020</v>
      </c>
      <c r="D165" s="208">
        <v>0.68</v>
      </c>
      <c r="E165" s="208">
        <v>0.68</v>
      </c>
      <c r="F165" s="184">
        <v>0</v>
      </c>
      <c r="G165" s="182">
        <v>0</v>
      </c>
      <c r="H165" s="208">
        <v>0.68</v>
      </c>
      <c r="I165" s="208">
        <v>0.68</v>
      </c>
      <c r="J165" s="184">
        <v>0</v>
      </c>
      <c r="K165" s="182">
        <v>0</v>
      </c>
      <c r="L165" s="132"/>
    </row>
    <row r="166" spans="1:14" s="17" customFormat="1" ht="38.25" customHeight="1">
      <c r="A166" s="46" t="s">
        <v>126</v>
      </c>
      <c r="B166" s="44">
        <f t="shared" si="21"/>
        <v>133</v>
      </c>
      <c r="C166" s="70">
        <v>6030</v>
      </c>
      <c r="D166" s="208">
        <v>0.23</v>
      </c>
      <c r="E166" s="208">
        <v>0.23</v>
      </c>
      <c r="F166" s="184">
        <v>0</v>
      </c>
      <c r="G166" s="182">
        <v>0</v>
      </c>
      <c r="H166" s="208">
        <v>0.23</v>
      </c>
      <c r="I166" s="208">
        <v>0.23</v>
      </c>
      <c r="J166" s="184">
        <v>0</v>
      </c>
      <c r="K166" s="182">
        <v>0</v>
      </c>
      <c r="L166" s="133"/>
    </row>
    <row r="167" spans="1:14" s="17" customFormat="1" ht="23.25" customHeight="1" thickBot="1">
      <c r="A167" s="54" t="s">
        <v>70</v>
      </c>
      <c r="B167" s="51">
        <f t="shared" si="21"/>
        <v>134</v>
      </c>
      <c r="C167" s="71">
        <v>6040</v>
      </c>
      <c r="D167" s="227" t="s">
        <v>289</v>
      </c>
      <c r="E167" s="227" t="s">
        <v>289</v>
      </c>
      <c r="F167" s="191">
        <v>0</v>
      </c>
      <c r="G167" s="192">
        <v>0</v>
      </c>
      <c r="H167" s="227" t="s">
        <v>289</v>
      </c>
      <c r="I167" s="227" t="s">
        <v>289</v>
      </c>
      <c r="J167" s="191">
        <v>0</v>
      </c>
      <c r="K167" s="192">
        <v>0</v>
      </c>
      <c r="L167" s="133"/>
    </row>
    <row r="168" spans="1:14" s="17" customFormat="1" ht="18" customHeight="1" thickBot="1">
      <c r="A168" s="62" t="s">
        <v>127</v>
      </c>
      <c r="B168" s="63">
        <f t="shared" si="21"/>
        <v>135</v>
      </c>
      <c r="C168" s="67">
        <v>7000</v>
      </c>
      <c r="D168" s="146"/>
      <c r="E168" s="188"/>
      <c r="F168" s="189"/>
      <c r="G168" s="190"/>
      <c r="H168" s="188"/>
      <c r="I168" s="189"/>
      <c r="J168" s="189"/>
      <c r="K168" s="190"/>
      <c r="L168" s="133"/>
    </row>
    <row r="169" spans="1:14" s="17" customFormat="1" ht="18" customHeight="1" thickBot="1">
      <c r="A169" s="39" t="s">
        <v>71</v>
      </c>
      <c r="B169" s="43">
        <f t="shared" si="21"/>
        <v>136</v>
      </c>
      <c r="C169" s="68">
        <v>7010</v>
      </c>
      <c r="D169" s="197"/>
      <c r="E169" s="183"/>
      <c r="F169" s="184"/>
      <c r="G169" s="182"/>
      <c r="H169" s="208"/>
      <c r="I169" s="208"/>
      <c r="J169" s="184"/>
      <c r="K169" s="182">
        <v>0</v>
      </c>
      <c r="L169" s="134"/>
    </row>
    <row r="170" spans="1:14" s="17" customFormat="1" ht="21" customHeight="1" thickBot="1">
      <c r="A170" s="46" t="s">
        <v>72</v>
      </c>
      <c r="B170" s="44">
        <f t="shared" si="21"/>
        <v>137</v>
      </c>
      <c r="C170" s="70">
        <v>7020</v>
      </c>
      <c r="D170" s="197"/>
      <c r="E170" s="183"/>
      <c r="F170" s="184"/>
      <c r="G170" s="182"/>
      <c r="H170" s="208"/>
      <c r="I170" s="208"/>
      <c r="J170" s="184"/>
      <c r="K170" s="182">
        <v>0</v>
      </c>
      <c r="L170" s="135"/>
    </row>
    <row r="171" spans="1:14" s="17" customFormat="1" ht="18.75">
      <c r="A171" s="46" t="s">
        <v>73</v>
      </c>
      <c r="B171" s="44">
        <f t="shared" si="21"/>
        <v>138</v>
      </c>
      <c r="C171" s="70">
        <v>7030</v>
      </c>
      <c r="D171" s="197"/>
      <c r="E171" s="183"/>
      <c r="F171" s="184"/>
      <c r="G171" s="182"/>
      <c r="H171" s="208"/>
      <c r="I171" s="208"/>
      <c r="J171" s="184"/>
      <c r="K171" s="182">
        <v>0</v>
      </c>
      <c r="L171" s="132"/>
    </row>
    <row r="172" spans="1:14" s="17" customFormat="1" ht="18" customHeight="1">
      <c r="A172" s="46" t="s">
        <v>74</v>
      </c>
      <c r="B172" s="44">
        <f t="shared" si="21"/>
        <v>139</v>
      </c>
      <c r="C172" s="70">
        <v>7040</v>
      </c>
      <c r="D172" s="197"/>
      <c r="E172" s="183"/>
      <c r="F172" s="191"/>
      <c r="G172" s="149"/>
      <c r="H172" s="197">
        <v>0</v>
      </c>
      <c r="I172" s="183">
        <v>5655.5</v>
      </c>
      <c r="J172" s="184">
        <f>H172-I172</f>
        <v>-5655.5</v>
      </c>
      <c r="K172" s="200"/>
      <c r="L172" s="133"/>
    </row>
    <row r="173" spans="1:14" s="17" customFormat="1" ht="18" customHeight="1" thickBot="1">
      <c r="A173" s="54" t="s">
        <v>75</v>
      </c>
      <c r="B173" s="51">
        <f t="shared" si="21"/>
        <v>140</v>
      </c>
      <c r="C173" s="71">
        <v>7050</v>
      </c>
      <c r="D173" s="197"/>
      <c r="E173" s="183"/>
      <c r="F173" s="184"/>
      <c r="G173" s="182"/>
      <c r="H173" s="232"/>
      <c r="I173" s="232"/>
      <c r="J173" s="184"/>
      <c r="K173" s="184"/>
      <c r="L173" s="133"/>
    </row>
    <row r="174" spans="1:14" s="17" customFormat="1" ht="27.75" customHeight="1" thickBot="1">
      <c r="A174" s="62" t="s">
        <v>128</v>
      </c>
      <c r="B174" s="63">
        <f t="shared" ref="B174:B206" si="35">B173+1</f>
        <v>141</v>
      </c>
      <c r="C174" s="67">
        <v>8000</v>
      </c>
      <c r="D174" s="146"/>
      <c r="E174" s="188"/>
      <c r="F174" s="189"/>
      <c r="G174" s="190"/>
      <c r="H174" s="188"/>
      <c r="I174" s="189"/>
      <c r="J174" s="189"/>
      <c r="K174" s="190"/>
      <c r="L174" s="133"/>
    </row>
    <row r="175" spans="1:14" s="17" customFormat="1" ht="18" customHeight="1">
      <c r="A175" s="39" t="s">
        <v>239</v>
      </c>
      <c r="B175" s="43">
        <f t="shared" si="35"/>
        <v>142</v>
      </c>
      <c r="C175" s="68">
        <v>8010</v>
      </c>
      <c r="D175" s="202">
        <f>SUM(D176:D182)</f>
        <v>890.75</v>
      </c>
      <c r="E175" s="202">
        <f>SUM(E176:E182)</f>
        <v>862.25</v>
      </c>
      <c r="F175" s="202">
        <f>D175-E175</f>
        <v>28.5</v>
      </c>
      <c r="G175" s="123">
        <v>0</v>
      </c>
      <c r="H175" s="202">
        <v>883.5</v>
      </c>
      <c r="I175" s="202">
        <f>SUM(I176:I182)</f>
        <v>848</v>
      </c>
      <c r="J175" s="202">
        <v>30.25</v>
      </c>
      <c r="K175" s="173">
        <v>3.6722306525037933E-2</v>
      </c>
      <c r="L175" s="133"/>
      <c r="N175" s="152"/>
    </row>
    <row r="176" spans="1:14" s="17" customFormat="1" ht="18" customHeight="1">
      <c r="A176" s="46" t="s">
        <v>18</v>
      </c>
      <c r="B176" s="44">
        <f t="shared" si="35"/>
        <v>143</v>
      </c>
      <c r="C176" s="70" t="s">
        <v>178</v>
      </c>
      <c r="D176" s="208">
        <v>1</v>
      </c>
      <c r="E176" s="148">
        <v>1</v>
      </c>
      <c r="F176" s="184">
        <f>D176-E176</f>
        <v>0</v>
      </c>
      <c r="G176" s="124">
        <v>0</v>
      </c>
      <c r="H176" s="208">
        <v>1</v>
      </c>
      <c r="I176" s="148">
        <v>1</v>
      </c>
      <c r="J176" s="184">
        <v>0</v>
      </c>
      <c r="K176" s="174">
        <v>0</v>
      </c>
      <c r="L176" s="133"/>
      <c r="N176" s="152"/>
    </row>
    <row r="177" spans="1:15" s="17" customFormat="1" ht="18" customHeight="1">
      <c r="A177" s="46" t="s">
        <v>129</v>
      </c>
      <c r="B177" s="44">
        <f t="shared" si="35"/>
        <v>144</v>
      </c>
      <c r="C177" s="70" t="s">
        <v>179</v>
      </c>
      <c r="D177" s="208">
        <v>3</v>
      </c>
      <c r="E177" s="197">
        <v>3</v>
      </c>
      <c r="F177" s="184">
        <f t="shared" ref="F177:F182" si="36">D177-E177</f>
        <v>0</v>
      </c>
      <c r="G177" s="124">
        <v>0</v>
      </c>
      <c r="H177" s="208">
        <v>3</v>
      </c>
      <c r="I177" s="197">
        <v>3</v>
      </c>
      <c r="J177" s="184">
        <v>0</v>
      </c>
      <c r="K177" s="174">
        <v>0</v>
      </c>
      <c r="L177" s="133"/>
      <c r="N177" s="152"/>
    </row>
    <row r="178" spans="1:15" s="17" customFormat="1" ht="18" customHeight="1" thickBot="1">
      <c r="A178" s="46" t="s">
        <v>76</v>
      </c>
      <c r="B178" s="44">
        <f t="shared" si="35"/>
        <v>145</v>
      </c>
      <c r="C178" s="70" t="s">
        <v>180</v>
      </c>
      <c r="D178" s="208">
        <v>269</v>
      </c>
      <c r="E178" s="197">
        <v>257.25</v>
      </c>
      <c r="F178" s="184">
        <f t="shared" si="36"/>
        <v>11.75</v>
      </c>
      <c r="G178" s="124">
        <f>F178/D178</f>
        <v>4.3680297397769519E-2</v>
      </c>
      <c r="H178" s="208">
        <v>255</v>
      </c>
      <c r="I178" s="197">
        <v>242.5</v>
      </c>
      <c r="J178" s="184">
        <f t="shared" ref="J178:J182" si="37">H178-I178</f>
        <v>12.5</v>
      </c>
      <c r="K178" s="174">
        <v>2.8460543337645538E-2</v>
      </c>
      <c r="L178" s="134"/>
      <c r="N178" s="152"/>
    </row>
    <row r="179" spans="1:15" s="17" customFormat="1" ht="18" customHeight="1" thickBot="1">
      <c r="A179" s="46" t="s">
        <v>77</v>
      </c>
      <c r="B179" s="44">
        <f t="shared" si="35"/>
        <v>146</v>
      </c>
      <c r="C179" s="70" t="s">
        <v>181</v>
      </c>
      <c r="D179" s="208">
        <v>18</v>
      </c>
      <c r="E179" s="197">
        <v>18</v>
      </c>
      <c r="F179" s="184">
        <f t="shared" si="36"/>
        <v>0</v>
      </c>
      <c r="G179" s="124">
        <f t="shared" ref="G179:G182" si="38">F179/D179</f>
        <v>0</v>
      </c>
      <c r="H179" s="208">
        <v>18</v>
      </c>
      <c r="I179" s="197">
        <v>18</v>
      </c>
      <c r="J179" s="184">
        <f t="shared" si="37"/>
        <v>0</v>
      </c>
      <c r="K179" s="174">
        <v>0</v>
      </c>
      <c r="L179" s="139"/>
      <c r="N179" s="152"/>
    </row>
    <row r="180" spans="1:15" s="17" customFormat="1" ht="18" customHeight="1">
      <c r="A180" s="46" t="s">
        <v>78</v>
      </c>
      <c r="B180" s="44">
        <f t="shared" si="35"/>
        <v>147</v>
      </c>
      <c r="C180" s="70" t="s">
        <v>182</v>
      </c>
      <c r="D180" s="208">
        <v>360.75</v>
      </c>
      <c r="E180" s="197">
        <v>354</v>
      </c>
      <c r="F180" s="184">
        <f t="shared" si="36"/>
        <v>6.75</v>
      </c>
      <c r="G180" s="124">
        <f t="shared" si="38"/>
        <v>1.8711018711018712E-2</v>
      </c>
      <c r="H180" s="208">
        <v>353</v>
      </c>
      <c r="I180" s="197">
        <v>346.5</v>
      </c>
      <c r="J180" s="184">
        <f t="shared" si="37"/>
        <v>6.5</v>
      </c>
      <c r="K180" s="174">
        <v>2.4408848207475211E-2</v>
      </c>
      <c r="L180" s="132"/>
      <c r="N180" s="152"/>
    </row>
    <row r="181" spans="1:15" s="17" customFormat="1" ht="18" customHeight="1">
      <c r="A181" s="46" t="s">
        <v>79</v>
      </c>
      <c r="B181" s="44">
        <f t="shared" si="35"/>
        <v>148</v>
      </c>
      <c r="C181" s="71" t="s">
        <v>183</v>
      </c>
      <c r="D181" s="208">
        <v>137.75</v>
      </c>
      <c r="E181" s="197">
        <v>135</v>
      </c>
      <c r="F181" s="184">
        <f t="shared" si="36"/>
        <v>2.75</v>
      </c>
      <c r="G181" s="124">
        <f t="shared" si="38"/>
        <v>1.9963702359346643E-2</v>
      </c>
      <c r="H181" s="208">
        <v>148</v>
      </c>
      <c r="I181" s="197">
        <v>135.5</v>
      </c>
      <c r="J181" s="184">
        <f t="shared" si="37"/>
        <v>12.5</v>
      </c>
      <c r="K181" s="174">
        <v>7.0967741935483872E-2</v>
      </c>
      <c r="L181" s="132"/>
      <c r="N181" s="152"/>
    </row>
    <row r="182" spans="1:15" s="17" customFormat="1" ht="18" customHeight="1" thickBot="1">
      <c r="A182" s="54" t="s">
        <v>80</v>
      </c>
      <c r="B182" s="51">
        <f t="shared" si="35"/>
        <v>149</v>
      </c>
      <c r="C182" s="71" t="s">
        <v>184</v>
      </c>
      <c r="D182" s="208">
        <v>101.25</v>
      </c>
      <c r="E182" s="197">
        <v>94</v>
      </c>
      <c r="F182" s="184">
        <f t="shared" si="36"/>
        <v>7.25</v>
      </c>
      <c r="G182" s="124">
        <f t="shared" si="38"/>
        <v>7.160493827160494E-2</v>
      </c>
      <c r="H182" s="208">
        <v>105.5</v>
      </c>
      <c r="I182" s="197">
        <v>101.5</v>
      </c>
      <c r="J182" s="184">
        <f t="shared" si="37"/>
        <v>4</v>
      </c>
      <c r="K182" s="174">
        <v>4.5725646123260438E-2</v>
      </c>
      <c r="L182" s="133"/>
    </row>
    <row r="183" spans="1:15" s="17" customFormat="1" ht="24.75" customHeight="1" thickBot="1">
      <c r="A183" s="57" t="s">
        <v>81</v>
      </c>
      <c r="B183" s="42">
        <f t="shared" si="35"/>
        <v>150</v>
      </c>
      <c r="C183" s="69">
        <v>8020</v>
      </c>
      <c r="D183" s="198">
        <f>SUM(D184:D190)</f>
        <v>37717.1</v>
      </c>
      <c r="E183" s="198">
        <f>SUM(E184:E190)</f>
        <v>37717.1</v>
      </c>
      <c r="F183" s="180">
        <v>0</v>
      </c>
      <c r="G183" s="207">
        <v>0</v>
      </c>
      <c r="H183" s="198">
        <f>SUM(H184:H190)</f>
        <v>150672.32999999999</v>
      </c>
      <c r="I183" s="202">
        <f>SUM(I184:I190)</f>
        <v>150672.32999999999</v>
      </c>
      <c r="J183" s="180">
        <v>0</v>
      </c>
      <c r="K183" s="180">
        <v>0</v>
      </c>
      <c r="L183" s="133"/>
      <c r="N183" s="120"/>
      <c r="O183" s="120"/>
    </row>
    <row r="184" spans="1:15" s="17" customFormat="1" ht="18" customHeight="1">
      <c r="A184" s="39" t="s">
        <v>18</v>
      </c>
      <c r="B184" s="43">
        <f t="shared" si="35"/>
        <v>151</v>
      </c>
      <c r="C184" s="70" t="s">
        <v>185</v>
      </c>
      <c r="D184" s="208">
        <v>165</v>
      </c>
      <c r="E184" s="208">
        <v>165</v>
      </c>
      <c r="F184" s="184">
        <v>0</v>
      </c>
      <c r="G184" s="184">
        <v>0</v>
      </c>
      <c r="H184" s="208">
        <v>590</v>
      </c>
      <c r="I184" s="208">
        <v>590</v>
      </c>
      <c r="J184" s="184">
        <v>0</v>
      </c>
      <c r="K184" s="184">
        <v>0</v>
      </c>
      <c r="L184" s="133"/>
      <c r="M184" s="125"/>
      <c r="N184" s="120"/>
    </row>
    <row r="185" spans="1:15" s="17" customFormat="1" ht="18" customHeight="1">
      <c r="A185" s="39" t="s">
        <v>130</v>
      </c>
      <c r="B185" s="44">
        <f t="shared" si="35"/>
        <v>152</v>
      </c>
      <c r="C185" s="70" t="s">
        <v>186</v>
      </c>
      <c r="D185" s="208">
        <v>470.25</v>
      </c>
      <c r="E185" s="208">
        <v>470.25</v>
      </c>
      <c r="F185" s="184">
        <v>0</v>
      </c>
      <c r="G185" s="184">
        <v>0</v>
      </c>
      <c r="H185" s="208">
        <v>1440.5</v>
      </c>
      <c r="I185" s="208">
        <v>1440.5</v>
      </c>
      <c r="J185" s="184">
        <v>0</v>
      </c>
      <c r="K185" s="184">
        <v>0</v>
      </c>
      <c r="L185" s="133"/>
    </row>
    <row r="186" spans="1:15" s="17" customFormat="1" ht="18" customHeight="1" thickBot="1">
      <c r="A186" s="46" t="s">
        <v>76</v>
      </c>
      <c r="B186" s="44">
        <f t="shared" si="35"/>
        <v>153</v>
      </c>
      <c r="C186" s="70" t="s">
        <v>187</v>
      </c>
      <c r="D186" s="208">
        <v>15196.2</v>
      </c>
      <c r="E186" s="208">
        <v>15196.2</v>
      </c>
      <c r="F186" s="184">
        <v>0</v>
      </c>
      <c r="G186" s="184">
        <v>0</v>
      </c>
      <c r="H186" s="208">
        <v>59910.75</v>
      </c>
      <c r="I186" s="208">
        <v>59910.75</v>
      </c>
      <c r="J186" s="184">
        <v>0</v>
      </c>
      <c r="K186" s="184">
        <v>0</v>
      </c>
      <c r="L186" s="134"/>
    </row>
    <row r="187" spans="1:15" s="17" customFormat="1" ht="21" customHeight="1" thickBot="1">
      <c r="A187" s="46" t="s">
        <v>77</v>
      </c>
      <c r="B187" s="44">
        <f t="shared" si="35"/>
        <v>154</v>
      </c>
      <c r="C187" s="70" t="s">
        <v>188</v>
      </c>
      <c r="D187" s="208">
        <v>725.1</v>
      </c>
      <c r="E187" s="208">
        <v>725.1</v>
      </c>
      <c r="F187" s="184">
        <v>0</v>
      </c>
      <c r="G187" s="184">
        <v>0</v>
      </c>
      <c r="H187" s="208">
        <v>3070.2</v>
      </c>
      <c r="I187" s="208">
        <v>3070.2</v>
      </c>
      <c r="J187" s="184">
        <v>0</v>
      </c>
      <c r="K187" s="184">
        <v>0</v>
      </c>
      <c r="L187" s="139"/>
    </row>
    <row r="188" spans="1:15" s="17" customFormat="1" ht="18" customHeight="1">
      <c r="A188" s="46" t="s">
        <v>78</v>
      </c>
      <c r="B188" s="44">
        <f t="shared" si="35"/>
        <v>155</v>
      </c>
      <c r="C188" s="70" t="s">
        <v>189</v>
      </c>
      <c r="D188" s="208">
        <v>14369.1</v>
      </c>
      <c r="E188" s="208">
        <v>14369.1</v>
      </c>
      <c r="F188" s="184">
        <v>0</v>
      </c>
      <c r="G188" s="184">
        <v>0</v>
      </c>
      <c r="H188" s="208">
        <v>57480.2</v>
      </c>
      <c r="I188" s="208">
        <v>57480.2</v>
      </c>
      <c r="J188" s="184">
        <v>0</v>
      </c>
      <c r="K188" s="184">
        <v>0</v>
      </c>
      <c r="L188" s="132"/>
    </row>
    <row r="189" spans="1:15" s="17" customFormat="1" ht="18" customHeight="1">
      <c r="A189" s="46" t="s">
        <v>79</v>
      </c>
      <c r="B189" s="44">
        <f t="shared" si="35"/>
        <v>156</v>
      </c>
      <c r="C189" s="71" t="s">
        <v>190</v>
      </c>
      <c r="D189" s="208">
        <v>3936.35</v>
      </c>
      <c r="E189" s="208">
        <v>3936.35</v>
      </c>
      <c r="F189" s="184">
        <v>0</v>
      </c>
      <c r="G189" s="184">
        <v>0</v>
      </c>
      <c r="H189" s="208">
        <v>16479.150000000001</v>
      </c>
      <c r="I189" s="208">
        <v>16479.150000000001</v>
      </c>
      <c r="J189" s="184">
        <v>0</v>
      </c>
      <c r="K189" s="184">
        <v>0</v>
      </c>
      <c r="L189" s="132"/>
    </row>
    <row r="190" spans="1:15" s="17" customFormat="1" ht="18" customHeight="1" thickBot="1">
      <c r="A190" s="54" t="s">
        <v>80</v>
      </c>
      <c r="B190" s="51">
        <f t="shared" si="35"/>
        <v>157</v>
      </c>
      <c r="C190" s="71" t="s">
        <v>191</v>
      </c>
      <c r="D190" s="208">
        <v>2855.1</v>
      </c>
      <c r="E190" s="208">
        <v>2855.1</v>
      </c>
      <c r="F190" s="184">
        <v>0</v>
      </c>
      <c r="G190" s="184">
        <v>0</v>
      </c>
      <c r="H190" s="208">
        <v>11701.53</v>
      </c>
      <c r="I190" s="208">
        <v>11701.53</v>
      </c>
      <c r="J190" s="184">
        <v>0</v>
      </c>
      <c r="K190" s="184">
        <v>0</v>
      </c>
      <c r="L190" s="133"/>
    </row>
    <row r="191" spans="1:15" s="17" customFormat="1" ht="34.5" customHeight="1" thickBot="1">
      <c r="A191" s="57" t="s">
        <v>240</v>
      </c>
      <c r="B191" s="42">
        <f t="shared" si="35"/>
        <v>158</v>
      </c>
      <c r="C191" s="69">
        <v>8030</v>
      </c>
      <c r="D191" s="197"/>
      <c r="E191" s="184"/>
      <c r="F191" s="184"/>
      <c r="G191" s="184"/>
      <c r="H191" s="184"/>
      <c r="I191" s="184"/>
      <c r="J191" s="184"/>
      <c r="K191" s="184"/>
      <c r="L191" s="133"/>
    </row>
    <row r="192" spans="1:15" s="17" customFormat="1" ht="21" customHeight="1">
      <c r="A192" s="39" t="s">
        <v>18</v>
      </c>
      <c r="B192" s="43">
        <f t="shared" si="35"/>
        <v>159</v>
      </c>
      <c r="C192" s="70" t="s">
        <v>192</v>
      </c>
      <c r="D192" s="197">
        <f>D184/D176/3</f>
        <v>55</v>
      </c>
      <c r="E192" s="197">
        <f>E184/E176/3</f>
        <v>55</v>
      </c>
      <c r="F192" s="184">
        <f>D192-E192</f>
        <v>0</v>
      </c>
      <c r="G192" s="177">
        <f>F192/D192</f>
        <v>0</v>
      </c>
      <c r="H192" s="197">
        <f>H184/H176/12</f>
        <v>49.166666666666664</v>
      </c>
      <c r="I192" s="197">
        <f>I184/I176/12</f>
        <v>49.166666666666664</v>
      </c>
      <c r="J192" s="184">
        <f>H192-I192</f>
        <v>0</v>
      </c>
      <c r="K192" s="177">
        <v>0</v>
      </c>
      <c r="L192" s="133"/>
    </row>
    <row r="193" spans="1:12" s="17" customFormat="1" ht="21" customHeight="1">
      <c r="A193" s="39" t="s">
        <v>130</v>
      </c>
      <c r="B193" s="44">
        <f t="shared" si="35"/>
        <v>160</v>
      </c>
      <c r="C193" s="70" t="s">
        <v>193</v>
      </c>
      <c r="D193" s="197">
        <f t="shared" ref="D193:E198" si="39">D185/D177/3</f>
        <v>52.25</v>
      </c>
      <c r="E193" s="197">
        <f t="shared" si="39"/>
        <v>52.25</v>
      </c>
      <c r="F193" s="184">
        <f t="shared" ref="F193:F198" si="40">D193-E193</f>
        <v>0</v>
      </c>
      <c r="G193" s="177">
        <f t="shared" ref="G193:G198" si="41">F193/D193</f>
        <v>0</v>
      </c>
      <c r="H193" s="197">
        <f t="shared" ref="H193:I198" si="42">H185/H177/12</f>
        <v>40.013888888888893</v>
      </c>
      <c r="I193" s="197">
        <f t="shared" si="42"/>
        <v>40.013888888888893</v>
      </c>
      <c r="J193" s="184">
        <f t="shared" ref="J193:J198" si="43">H193-I193</f>
        <v>0</v>
      </c>
      <c r="K193" s="177">
        <v>0</v>
      </c>
      <c r="L193" s="133"/>
    </row>
    <row r="194" spans="1:12" s="17" customFormat="1" ht="21" customHeight="1" thickBot="1">
      <c r="A194" s="46" t="s">
        <v>76</v>
      </c>
      <c r="B194" s="44">
        <f t="shared" si="35"/>
        <v>161</v>
      </c>
      <c r="C194" s="70" t="s">
        <v>194</v>
      </c>
      <c r="D194" s="197">
        <f t="shared" si="39"/>
        <v>18.830483271375467</v>
      </c>
      <c r="E194" s="197">
        <f t="shared" si="39"/>
        <v>19.690573372206028</v>
      </c>
      <c r="F194" s="184">
        <f t="shared" si="40"/>
        <v>-0.86009010083056125</v>
      </c>
      <c r="G194" s="177">
        <f t="shared" si="41"/>
        <v>-4.5675413022351827E-2</v>
      </c>
      <c r="H194" s="197">
        <f>H186/H178/12+0.02</f>
        <v>19.598676470588234</v>
      </c>
      <c r="I194" s="197">
        <f t="shared" si="42"/>
        <v>20.587886597938144</v>
      </c>
      <c r="J194" s="184">
        <f t="shared" si="43"/>
        <v>-0.9892101273499101</v>
      </c>
      <c r="K194" s="177">
        <v>-2.9294274300932267E-2</v>
      </c>
      <c r="L194" s="134"/>
    </row>
    <row r="195" spans="1:12" s="17" customFormat="1" ht="21" customHeight="1" thickBot="1">
      <c r="A195" s="46" t="s">
        <v>77</v>
      </c>
      <c r="B195" s="44">
        <f t="shared" si="35"/>
        <v>162</v>
      </c>
      <c r="C195" s="70" t="s">
        <v>195</v>
      </c>
      <c r="D195" s="197">
        <f t="shared" si="39"/>
        <v>13.427777777777777</v>
      </c>
      <c r="E195" s="197">
        <f t="shared" si="39"/>
        <v>13.427777777777777</v>
      </c>
      <c r="F195" s="184">
        <f t="shared" si="40"/>
        <v>0</v>
      </c>
      <c r="G195" s="177">
        <f t="shared" si="41"/>
        <v>0</v>
      </c>
      <c r="H195" s="197">
        <f t="shared" si="42"/>
        <v>14.213888888888889</v>
      </c>
      <c r="I195" s="197">
        <f t="shared" si="42"/>
        <v>14.213888888888889</v>
      </c>
      <c r="J195" s="184">
        <f t="shared" si="43"/>
        <v>0</v>
      </c>
      <c r="K195" s="177">
        <v>0</v>
      </c>
      <c r="L195" s="139"/>
    </row>
    <row r="196" spans="1:12" s="17" customFormat="1" ht="21" customHeight="1">
      <c r="A196" s="46" t="s">
        <v>78</v>
      </c>
      <c r="B196" s="44">
        <f t="shared" si="35"/>
        <v>163</v>
      </c>
      <c r="C196" s="70" t="s">
        <v>196</v>
      </c>
      <c r="D196" s="197">
        <f t="shared" si="39"/>
        <v>13.277061677061676</v>
      </c>
      <c r="E196" s="197">
        <f t="shared" si="39"/>
        <v>13.530225988700565</v>
      </c>
      <c r="F196" s="184">
        <f t="shared" si="40"/>
        <v>-0.25316431163888886</v>
      </c>
      <c r="G196" s="177">
        <f t="shared" si="41"/>
        <v>-1.9067796610169566E-2</v>
      </c>
      <c r="H196" s="197">
        <f t="shared" si="42"/>
        <v>13.569452313503305</v>
      </c>
      <c r="I196" s="197">
        <f t="shared" si="42"/>
        <v>13.824001924001925</v>
      </c>
      <c r="J196" s="184">
        <f t="shared" si="43"/>
        <v>-0.25454961049861957</v>
      </c>
      <c r="K196" s="177">
        <v>-2.5019546520719384E-2</v>
      </c>
      <c r="L196" s="132"/>
    </row>
    <row r="197" spans="1:12" s="17" customFormat="1" ht="21" customHeight="1">
      <c r="A197" s="46" t="s">
        <v>79</v>
      </c>
      <c r="B197" s="44">
        <f t="shared" si="35"/>
        <v>164</v>
      </c>
      <c r="C197" s="71" t="s">
        <v>197</v>
      </c>
      <c r="D197" s="197">
        <f t="shared" si="39"/>
        <v>9.5253478523895954</v>
      </c>
      <c r="E197" s="197">
        <f t="shared" si="39"/>
        <v>9.7193827160493829</v>
      </c>
      <c r="F197" s="184">
        <f t="shared" si="40"/>
        <v>-0.1940348636597875</v>
      </c>
      <c r="G197" s="177">
        <f t="shared" si="41"/>
        <v>-2.0370370370370313E-2</v>
      </c>
      <c r="H197" s="197">
        <f>H189/H181/12+0.05</f>
        <v>9.3288006756756783</v>
      </c>
      <c r="I197" s="197">
        <f t="shared" si="42"/>
        <v>10.13477859778598</v>
      </c>
      <c r="J197" s="184">
        <f t="shared" si="43"/>
        <v>-0.80597792211030139</v>
      </c>
      <c r="K197" s="177">
        <v>-7.6388888888888923E-2</v>
      </c>
      <c r="L197" s="133"/>
    </row>
    <row r="198" spans="1:12" s="17" customFormat="1" ht="21" customHeight="1" thickBot="1">
      <c r="A198" s="54" t="s">
        <v>80</v>
      </c>
      <c r="B198" s="51">
        <f t="shared" si="35"/>
        <v>165</v>
      </c>
      <c r="C198" s="71" t="s">
        <v>198</v>
      </c>
      <c r="D198" s="197">
        <f t="shared" si="39"/>
        <v>9.3995061728395068</v>
      </c>
      <c r="E198" s="197">
        <f t="shared" si="39"/>
        <v>10.124468085106383</v>
      </c>
      <c r="F198" s="184">
        <f t="shared" si="40"/>
        <v>-0.72496191226687579</v>
      </c>
      <c r="G198" s="177">
        <f t="shared" si="41"/>
        <v>-7.7127659574467974E-2</v>
      </c>
      <c r="H198" s="197">
        <f>H190/H182/12+0.03</f>
        <v>9.2729146919431287</v>
      </c>
      <c r="I198" s="197">
        <f t="shared" si="42"/>
        <v>9.6071674876847286</v>
      </c>
      <c r="J198" s="184">
        <f t="shared" si="43"/>
        <v>-0.33425279574159994</v>
      </c>
      <c r="K198" s="177">
        <v>-4.7916666666666594E-2</v>
      </c>
      <c r="L198" s="133"/>
    </row>
    <row r="199" spans="1:12" ht="30.75" thickBot="1">
      <c r="A199" s="57" t="s">
        <v>82</v>
      </c>
      <c r="B199" s="42">
        <f t="shared" si="35"/>
        <v>166</v>
      </c>
      <c r="C199" s="72">
        <v>8040</v>
      </c>
      <c r="D199" s="197"/>
      <c r="E199" s="184"/>
      <c r="F199" s="184"/>
      <c r="G199" s="184"/>
      <c r="H199" s="184"/>
      <c r="I199" s="184"/>
      <c r="J199" s="184"/>
      <c r="K199" s="184"/>
    </row>
    <row r="200" spans="1:12" s="17" customFormat="1" ht="20.25" customHeight="1">
      <c r="A200" s="39" t="s">
        <v>18</v>
      </c>
      <c r="B200" s="43">
        <f t="shared" si="35"/>
        <v>167</v>
      </c>
      <c r="C200" s="73" t="s">
        <v>199</v>
      </c>
      <c r="D200" s="197"/>
      <c r="E200" s="184"/>
      <c r="F200" s="184"/>
      <c r="G200" s="184"/>
      <c r="H200" s="184"/>
      <c r="I200" s="184"/>
      <c r="J200" s="184"/>
      <c r="K200" s="184"/>
      <c r="L200" s="140"/>
    </row>
    <row r="201" spans="1:12" ht="20.25" customHeight="1">
      <c r="A201" s="46" t="s">
        <v>130</v>
      </c>
      <c r="B201" s="44">
        <f t="shared" si="35"/>
        <v>168</v>
      </c>
      <c r="C201" s="73" t="s">
        <v>200</v>
      </c>
      <c r="D201" s="197"/>
      <c r="E201" s="184"/>
      <c r="F201" s="184"/>
      <c r="G201" s="184"/>
      <c r="H201" s="184"/>
      <c r="I201" s="184"/>
      <c r="J201" s="184"/>
      <c r="K201" s="184"/>
    </row>
    <row r="202" spans="1:12" ht="20.25" customHeight="1">
      <c r="A202" s="46" t="s">
        <v>76</v>
      </c>
      <c r="B202" s="44">
        <f t="shared" si="35"/>
        <v>169</v>
      </c>
      <c r="C202" s="73" t="s">
        <v>201</v>
      </c>
      <c r="D202" s="197"/>
      <c r="E202" s="184"/>
      <c r="F202" s="184"/>
      <c r="G202" s="184"/>
      <c r="H202" s="184"/>
      <c r="I202" s="184"/>
      <c r="J202" s="184"/>
      <c r="K202" s="184"/>
    </row>
    <row r="203" spans="1:12" ht="20.25" customHeight="1">
      <c r="A203" s="46" t="s">
        <v>77</v>
      </c>
      <c r="B203" s="44">
        <f t="shared" si="35"/>
        <v>170</v>
      </c>
      <c r="C203" s="73" t="s">
        <v>202</v>
      </c>
      <c r="D203" s="197"/>
      <c r="E203" s="184"/>
      <c r="F203" s="184"/>
      <c r="G203" s="184"/>
      <c r="H203" s="184"/>
      <c r="I203" s="184"/>
      <c r="J203" s="184"/>
      <c r="K203" s="184"/>
    </row>
    <row r="204" spans="1:12" ht="20.25" customHeight="1">
      <c r="A204" s="46" t="s">
        <v>78</v>
      </c>
      <c r="B204" s="44">
        <f t="shared" si="35"/>
        <v>171</v>
      </c>
      <c r="C204" s="73" t="s">
        <v>203</v>
      </c>
      <c r="D204" s="197"/>
      <c r="E204" s="184"/>
      <c r="F204" s="184"/>
      <c r="G204" s="184"/>
      <c r="H204" s="184"/>
      <c r="I204" s="184"/>
      <c r="J204" s="184"/>
      <c r="K204" s="184"/>
    </row>
    <row r="205" spans="1:12" ht="20.25" customHeight="1">
      <c r="A205" s="46" t="s">
        <v>79</v>
      </c>
      <c r="B205" s="44">
        <f t="shared" si="35"/>
        <v>172</v>
      </c>
      <c r="C205" s="74" t="s">
        <v>204</v>
      </c>
      <c r="D205" s="197"/>
      <c r="E205" s="184"/>
      <c r="F205" s="184"/>
      <c r="G205" s="184"/>
      <c r="H205" s="184"/>
      <c r="I205" s="184"/>
      <c r="J205" s="184"/>
      <c r="K205" s="184"/>
    </row>
    <row r="206" spans="1:12" ht="20.25" customHeight="1" thickBot="1">
      <c r="A206" s="59" t="s">
        <v>80</v>
      </c>
      <c r="B206" s="51">
        <f t="shared" si="35"/>
        <v>173</v>
      </c>
      <c r="C206" s="75" t="s">
        <v>205</v>
      </c>
      <c r="D206" s="197"/>
      <c r="E206" s="184"/>
      <c r="F206" s="184"/>
      <c r="G206" s="184"/>
      <c r="H206" s="184"/>
      <c r="I206" s="184"/>
      <c r="J206" s="184"/>
      <c r="K206" s="184"/>
    </row>
    <row r="207" spans="1:12">
      <c r="A207" s="19"/>
      <c r="B207" s="20"/>
      <c r="C207" s="20"/>
      <c r="D207" s="64"/>
      <c r="E207" s="64"/>
      <c r="F207" s="65"/>
      <c r="G207" s="65"/>
      <c r="H207" s="65"/>
      <c r="I207" s="65"/>
      <c r="J207" s="65"/>
      <c r="K207" s="65"/>
    </row>
    <row r="208" spans="1:12" s="17" customFormat="1" ht="38.25" customHeight="1">
      <c r="A208" s="116" t="s">
        <v>294</v>
      </c>
      <c r="B208" s="117"/>
      <c r="C208" s="117"/>
      <c r="D208" s="119"/>
      <c r="E208" s="274"/>
      <c r="F208" s="274"/>
      <c r="G208" s="274"/>
      <c r="H208" s="118"/>
      <c r="I208" s="275" t="s">
        <v>295</v>
      </c>
      <c r="J208" s="275"/>
      <c r="K208" s="275"/>
    </row>
    <row r="209" spans="1:3">
      <c r="A209" s="19"/>
      <c r="B209" s="20"/>
      <c r="C209" s="20"/>
    </row>
    <row r="210" spans="1:3">
      <c r="A210" s="19"/>
      <c r="B210" s="20"/>
      <c r="C210" s="20"/>
    </row>
    <row r="211" spans="1:3">
      <c r="A211" s="19"/>
      <c r="B211" s="20"/>
      <c r="C211" s="20"/>
    </row>
    <row r="212" spans="1:3">
      <c r="A212" s="19"/>
      <c r="B212" s="20"/>
      <c r="C212" s="20"/>
    </row>
    <row r="213" spans="1:3">
      <c r="A213" s="19"/>
      <c r="B213" s="20"/>
      <c r="C213" s="20"/>
    </row>
    <row r="214" spans="1:3">
      <c r="A214" s="19"/>
      <c r="B214" s="20"/>
      <c r="C214" s="20"/>
    </row>
    <row r="215" spans="1:3">
      <c r="A215" s="19"/>
      <c r="B215" s="20"/>
      <c r="C215" s="20"/>
    </row>
    <row r="216" spans="1:3">
      <c r="A216" s="19"/>
      <c r="B216" s="20"/>
      <c r="C216" s="20"/>
    </row>
    <row r="217" spans="1:3">
      <c r="A217" s="19"/>
      <c r="B217" s="20"/>
      <c r="C217" s="20"/>
    </row>
    <row r="218" spans="1:3">
      <c r="A218" s="19"/>
      <c r="B218" s="20"/>
      <c r="C218" s="20"/>
    </row>
    <row r="219" spans="1:3">
      <c r="A219" s="19"/>
      <c r="B219" s="20"/>
      <c r="C219" s="20"/>
    </row>
    <row r="220" spans="1:3">
      <c r="A220" s="19"/>
      <c r="B220" s="20"/>
      <c r="C220" s="20"/>
    </row>
    <row r="221" spans="1:3">
      <c r="A221" s="19"/>
      <c r="B221" s="20"/>
      <c r="C221" s="20"/>
    </row>
    <row r="222" spans="1:3">
      <c r="A222" s="19"/>
      <c r="B222" s="20"/>
      <c r="C222" s="20"/>
    </row>
    <row r="223" spans="1:3">
      <c r="A223" s="19"/>
      <c r="B223" s="20"/>
      <c r="C223" s="20"/>
    </row>
    <row r="224" spans="1:3">
      <c r="A224" s="19"/>
      <c r="B224" s="20"/>
      <c r="C224" s="20"/>
    </row>
    <row r="225" spans="1:3">
      <c r="A225" s="19"/>
      <c r="B225" s="20"/>
      <c r="C225" s="20"/>
    </row>
    <row r="226" spans="1:3">
      <c r="A226" s="19"/>
      <c r="B226" s="20"/>
      <c r="C226" s="20"/>
    </row>
    <row r="227" spans="1:3">
      <c r="A227" s="19"/>
      <c r="B227" s="20"/>
      <c r="C227" s="20"/>
    </row>
    <row r="228" spans="1:3">
      <c r="A228" s="19"/>
      <c r="B228" s="20"/>
      <c r="C228" s="20"/>
    </row>
    <row r="229" spans="1:3">
      <c r="A229" s="19"/>
      <c r="B229" s="20"/>
      <c r="C229" s="20"/>
    </row>
    <row r="230" spans="1:3">
      <c r="A230" s="19"/>
      <c r="B230" s="20"/>
      <c r="C230" s="20"/>
    </row>
    <row r="231" spans="1:3">
      <c r="A231" s="19"/>
      <c r="B231" s="20"/>
      <c r="C231" s="20"/>
    </row>
    <row r="232" spans="1:3">
      <c r="A232" s="19"/>
      <c r="B232" s="20"/>
      <c r="C232" s="20"/>
    </row>
    <row r="233" spans="1:3">
      <c r="A233" s="19"/>
      <c r="B233" s="20"/>
      <c r="C233" s="20"/>
    </row>
    <row r="234" spans="1:3">
      <c r="A234" s="8"/>
      <c r="B234" s="20"/>
      <c r="C234" s="20"/>
    </row>
    <row r="235" spans="1:3">
      <c r="A235" s="8"/>
      <c r="B235" s="20"/>
      <c r="C235" s="20"/>
    </row>
    <row r="236" spans="1:3">
      <c r="A236" s="8"/>
      <c r="B236" s="20"/>
      <c r="C236" s="20"/>
    </row>
    <row r="237" spans="1:3">
      <c r="A237" s="8"/>
      <c r="B237" s="20"/>
      <c r="C237" s="20"/>
    </row>
    <row r="238" spans="1:3">
      <c r="A238" s="8"/>
      <c r="B238" s="20"/>
      <c r="C238" s="20"/>
    </row>
    <row r="239" spans="1:3">
      <c r="A239" s="8"/>
      <c r="B239" s="20"/>
      <c r="C239" s="20"/>
    </row>
    <row r="240" spans="1:3">
      <c r="A240" s="8"/>
      <c r="B240" s="20"/>
      <c r="C240" s="20"/>
    </row>
    <row r="241" spans="1:3">
      <c r="A241" s="8"/>
      <c r="B241" s="20"/>
      <c r="C241" s="20"/>
    </row>
    <row r="242" spans="1:3">
      <c r="A242" s="8"/>
      <c r="B242" s="20"/>
      <c r="C242" s="20"/>
    </row>
    <row r="243" spans="1:3">
      <c r="A243" s="8"/>
      <c r="B243" s="20"/>
      <c r="C243" s="20"/>
    </row>
    <row r="244" spans="1:3">
      <c r="A244" s="8"/>
      <c r="B244" s="20"/>
      <c r="C244" s="20"/>
    </row>
    <row r="245" spans="1:3">
      <c r="A245" s="8"/>
      <c r="B245" s="20"/>
      <c r="C245" s="20"/>
    </row>
    <row r="246" spans="1:3">
      <c r="A246" s="8"/>
      <c r="B246" s="20"/>
      <c r="C246" s="20"/>
    </row>
    <row r="247" spans="1:3">
      <c r="A247" s="8"/>
      <c r="B247" s="20"/>
      <c r="C247" s="20"/>
    </row>
    <row r="248" spans="1:3">
      <c r="A248" s="8"/>
      <c r="B248" s="20"/>
      <c r="C248" s="20"/>
    </row>
    <row r="249" spans="1:3">
      <c r="A249" s="8"/>
      <c r="B249" s="20"/>
      <c r="C249" s="20"/>
    </row>
    <row r="250" spans="1:3">
      <c r="A250" s="8"/>
      <c r="B250" s="20"/>
      <c r="C250" s="20"/>
    </row>
    <row r="251" spans="1:3">
      <c r="A251" s="8"/>
      <c r="B251" s="20"/>
      <c r="C251" s="20"/>
    </row>
    <row r="252" spans="1:3">
      <c r="A252" s="8"/>
      <c r="B252" s="20"/>
      <c r="C252" s="20"/>
    </row>
    <row r="253" spans="1:3">
      <c r="A253" s="8"/>
      <c r="B253" s="20"/>
      <c r="C253" s="20"/>
    </row>
    <row r="254" spans="1:3">
      <c r="A254" s="8"/>
      <c r="B254" s="20"/>
      <c r="C254" s="20"/>
    </row>
    <row r="255" spans="1:3">
      <c r="A255" s="8"/>
      <c r="B255" s="20"/>
      <c r="C255" s="20"/>
    </row>
    <row r="256" spans="1:3">
      <c r="A256" s="8"/>
      <c r="B256" s="20"/>
      <c r="C256" s="20"/>
    </row>
    <row r="257" spans="1:3">
      <c r="A257" s="8"/>
      <c r="B257" s="20"/>
      <c r="C257" s="20"/>
    </row>
    <row r="258" spans="1:3">
      <c r="A258" s="8"/>
      <c r="B258" s="20"/>
      <c r="C258" s="20"/>
    </row>
    <row r="259" spans="1:3">
      <c r="A259" s="8"/>
      <c r="B259" s="20"/>
      <c r="C259" s="20"/>
    </row>
    <row r="260" spans="1:3">
      <c r="A260" s="8"/>
    </row>
    <row r="261" spans="1:3">
      <c r="A261" s="8"/>
    </row>
    <row r="262" spans="1:3">
      <c r="A262" s="8"/>
    </row>
    <row r="263" spans="1:3">
      <c r="A263" s="8"/>
    </row>
    <row r="264" spans="1:3">
      <c r="A264" s="8"/>
    </row>
    <row r="265" spans="1:3">
      <c r="A265" s="8"/>
    </row>
    <row r="266" spans="1:3">
      <c r="A266" s="8"/>
    </row>
    <row r="267" spans="1:3">
      <c r="A267" s="8"/>
    </row>
    <row r="268" spans="1:3">
      <c r="A268" s="8"/>
    </row>
    <row r="269" spans="1:3">
      <c r="A269" s="8"/>
    </row>
    <row r="270" spans="1:3">
      <c r="A270" s="8"/>
    </row>
    <row r="271" spans="1:3">
      <c r="A271" s="8"/>
    </row>
    <row r="272" spans="1:3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</sheetData>
  <mergeCells count="41">
    <mergeCell ref="E208:G208"/>
    <mergeCell ref="I208:K208"/>
    <mergeCell ref="D30:E30"/>
    <mergeCell ref="C21:H21"/>
    <mergeCell ref="C23:H23"/>
    <mergeCell ref="C24:H24"/>
    <mergeCell ref="C25:H25"/>
    <mergeCell ref="I12:J12"/>
    <mergeCell ref="I19:J19"/>
    <mergeCell ref="I20:J20"/>
    <mergeCell ref="I14:J14"/>
    <mergeCell ref="B14:F14"/>
    <mergeCell ref="I15:K15"/>
    <mergeCell ref="I16:J16"/>
    <mergeCell ref="I17:J17"/>
    <mergeCell ref="I18:J18"/>
    <mergeCell ref="C15:H15"/>
    <mergeCell ref="C16:H16"/>
    <mergeCell ref="C17:H17"/>
    <mergeCell ref="C18:H18"/>
    <mergeCell ref="C20:H20"/>
    <mergeCell ref="C19:H19"/>
    <mergeCell ref="G1:K1"/>
    <mergeCell ref="I8:J8"/>
    <mergeCell ref="I11:J11"/>
    <mergeCell ref="I9:J9"/>
    <mergeCell ref="I10:J10"/>
    <mergeCell ref="J5:K5"/>
    <mergeCell ref="A31:A32"/>
    <mergeCell ref="B31:B32"/>
    <mergeCell ref="D31:G31"/>
    <mergeCell ref="H31:K31"/>
    <mergeCell ref="I21:J21"/>
    <mergeCell ref="I24:J24"/>
    <mergeCell ref="I25:J25"/>
    <mergeCell ref="A29:L29"/>
    <mergeCell ref="L31:L32"/>
    <mergeCell ref="B22:H22"/>
    <mergeCell ref="C31:C32"/>
    <mergeCell ref="C26:H26"/>
    <mergeCell ref="C27:H27"/>
  </mergeCells>
  <phoneticPr fontId="6" type="noConversion"/>
  <pageMargins left="0.78740157480314965" right="0.59055118110236227" top="0.59055118110236227" bottom="0.59055118110236227" header="0.39370078740157483" footer="0.31496062992125984"/>
  <pageSetup paperSize="9" scale="51" fitToHeight="0" orientation="landscape" r:id="rId1"/>
  <headerFooter alignWithMargins="0"/>
  <rowBreaks count="1" manualBreakCount="1">
    <brk id="4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форма 2. Фін план- звіт</vt:lpstr>
      <vt:lpstr>Лист1</vt:lpstr>
      <vt:lpstr>'форма 2. Фін план- звіт'!Заголовки_для_друку</vt:lpstr>
      <vt:lpstr>'форма 2. Фін план- звіт'!Область_друку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2023-03-02T13:07:04Z</cp:lastPrinted>
  <dcterms:created xsi:type="dcterms:W3CDTF">2003-03-13T16:00:22Z</dcterms:created>
  <dcterms:modified xsi:type="dcterms:W3CDTF">2023-04-06T08:18:05Z</dcterms:modified>
</cp:coreProperties>
</file>