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HYGAILO\Vsim\2016\РІШЕННЯ\СЕСІЯ\ГРУДЕНЬ\Про бюджет на 2017\"/>
    </mc:Choice>
  </mc:AlternateContent>
  <bookViews>
    <workbookView xWindow="0" yWindow="0" windowWidth="11400" windowHeight="5895" tabRatio="0"/>
  </bookViews>
  <sheets>
    <sheet name="TDSheet" sheetId="1" r:id="rId1"/>
  </sheets>
  <definedNames>
    <definedName name="_xlnm.Print_Titles" localSheetId="0">TDSheet!$5:$8</definedName>
    <definedName name="_xlnm.Print_Area" localSheetId="0">TDSheet!$A$1:$P$211</definedName>
  </definedNames>
  <calcPr calcId="162913"/>
</workbook>
</file>

<file path=xl/calcChain.xml><?xml version="1.0" encoding="utf-8"?>
<calcChain xmlns="http://schemas.openxmlformats.org/spreadsheetml/2006/main">
  <c r="E39" i="1" l="1"/>
  <c r="N207" i="1"/>
  <c r="M207" i="1"/>
  <c r="I207" i="1" s="1"/>
  <c r="P207" i="1" s="1"/>
  <c r="O205" i="1"/>
  <c r="M205" i="1" l="1"/>
  <c r="M202" i="1" s="1"/>
  <c r="N205" i="1"/>
  <c r="E198" i="1" l="1"/>
  <c r="E195" i="1" s="1"/>
  <c r="E40" i="1" l="1"/>
  <c r="F39" i="1"/>
  <c r="F40" i="1"/>
  <c r="E33" i="1"/>
  <c r="E32" i="1"/>
  <c r="F32" i="1"/>
  <c r="F33" i="1"/>
  <c r="E113" i="1"/>
  <c r="K55" i="1" l="1"/>
  <c r="L55" i="1"/>
  <c r="J55" i="1"/>
  <c r="E55" i="1" l="1"/>
  <c r="I60" i="1" l="1"/>
  <c r="P60" i="1" s="1"/>
  <c r="I59" i="1"/>
  <c r="H55" i="1"/>
  <c r="F55" i="1"/>
  <c r="G55" i="1"/>
  <c r="E167" i="1" l="1"/>
  <c r="E205" i="1"/>
  <c r="E202" i="1" s="1"/>
  <c r="N160" i="1"/>
  <c r="P135" i="1"/>
  <c r="P136" i="1"/>
  <c r="P85" i="1"/>
  <c r="I39" i="1"/>
  <c r="I32" i="1"/>
  <c r="P32" i="1" s="1"/>
  <c r="I31" i="1"/>
  <c r="K28" i="1"/>
  <c r="I196" i="1"/>
  <c r="I197" i="1"/>
  <c r="P197" i="1" s="1"/>
  <c r="I198" i="1"/>
  <c r="I199" i="1"/>
  <c r="I200" i="1"/>
  <c r="P200" i="1" s="1"/>
  <c r="I201" i="1"/>
  <c r="P201" i="1" s="1"/>
  <c r="E80" i="1"/>
  <c r="P129" i="1"/>
  <c r="E68" i="1"/>
  <c r="E149" i="1"/>
  <c r="E140" i="1" s="1"/>
  <c r="L66" i="1"/>
  <c r="J66" i="1"/>
  <c r="I78" i="1"/>
  <c r="P78" i="1" s="1"/>
  <c r="K80" i="1"/>
  <c r="L80" i="1"/>
  <c r="J80" i="1"/>
  <c r="I119" i="1"/>
  <c r="P119" i="1" s="1"/>
  <c r="E166" i="1"/>
  <c r="E163" i="1" s="1"/>
  <c r="G28" i="1"/>
  <c r="E52" i="1"/>
  <c r="E20" i="1"/>
  <c r="E191" i="1"/>
  <c r="E28" i="1"/>
  <c r="E76" i="1"/>
  <c r="E74" i="1"/>
  <c r="E72" i="1"/>
  <c r="P72" i="1" s="1"/>
  <c r="E70" i="1"/>
  <c r="F15" i="1"/>
  <c r="G15" i="1"/>
  <c r="G9" i="1" s="1"/>
  <c r="P199" i="1"/>
  <c r="P190" i="1"/>
  <c r="E156" i="1"/>
  <c r="E152" i="1" s="1"/>
  <c r="P69" i="1"/>
  <c r="P71" i="1"/>
  <c r="P77" i="1"/>
  <c r="P75" i="1"/>
  <c r="P53" i="1"/>
  <c r="I22" i="1"/>
  <c r="P22" i="1" s="1"/>
  <c r="P33" i="1"/>
  <c r="P35" i="1"/>
  <c r="P37" i="1"/>
  <c r="P40" i="1"/>
  <c r="F28" i="1"/>
  <c r="I84" i="1"/>
  <c r="P84" i="1" s="1"/>
  <c r="I139" i="1"/>
  <c r="P139" i="1" s="1"/>
  <c r="E73" i="1"/>
  <c r="P73" i="1" s="1"/>
  <c r="M162" i="1"/>
  <c r="I162" i="1" s="1"/>
  <c r="P162" i="1" s="1"/>
  <c r="E183" i="1"/>
  <c r="E177" i="1" s="1"/>
  <c r="E17" i="1"/>
  <c r="F126" i="1"/>
  <c r="O64" i="1"/>
  <c r="O55" i="1" s="1"/>
  <c r="N64" i="1"/>
  <c r="N55" i="1" s="1"/>
  <c r="M64" i="1"/>
  <c r="E126" i="1"/>
  <c r="J150" i="1"/>
  <c r="J161" i="1"/>
  <c r="I161" i="1" s="1"/>
  <c r="P161" i="1" s="1"/>
  <c r="I180" i="1"/>
  <c r="P180" i="1" s="1"/>
  <c r="F66" i="1"/>
  <c r="G66" i="1"/>
  <c r="H66" i="1"/>
  <c r="K66" i="1"/>
  <c r="N202" i="1"/>
  <c r="I205" i="1"/>
  <c r="N191" i="1"/>
  <c r="O191" i="1"/>
  <c r="M191" i="1"/>
  <c r="N177" i="1"/>
  <c r="O177" i="1"/>
  <c r="I179" i="1"/>
  <c r="P179" i="1" s="1"/>
  <c r="I174" i="1"/>
  <c r="P174" i="1" s="1"/>
  <c r="I172" i="1"/>
  <c r="N163" i="1"/>
  <c r="O163" i="1"/>
  <c r="N162" i="1"/>
  <c r="N157" i="1" s="1"/>
  <c r="O162" i="1"/>
  <c r="O157" i="1" s="1"/>
  <c r="I132" i="1"/>
  <c r="P132" i="1" s="1"/>
  <c r="I131" i="1"/>
  <c r="P131" i="1"/>
  <c r="I121" i="1"/>
  <c r="F80" i="1"/>
  <c r="G80" i="1"/>
  <c r="H80" i="1"/>
  <c r="I72" i="1"/>
  <c r="M66" i="1"/>
  <c r="I57" i="1"/>
  <c r="P57" i="1" s="1"/>
  <c r="O28" i="1"/>
  <c r="I14" i="1"/>
  <c r="P14" i="1" s="1"/>
  <c r="H9" i="1"/>
  <c r="K9" i="1"/>
  <c r="L9" i="1"/>
  <c r="J12" i="1"/>
  <c r="J9" i="1"/>
  <c r="H202" i="1"/>
  <c r="H191" i="1"/>
  <c r="H177" i="1"/>
  <c r="H169" i="1"/>
  <c r="H157" i="1"/>
  <c r="H126" i="1"/>
  <c r="H122" i="1"/>
  <c r="L126" i="1"/>
  <c r="K126" i="1"/>
  <c r="J126" i="1"/>
  <c r="G126" i="1"/>
  <c r="I58" i="1"/>
  <c r="P58" i="1" s="1"/>
  <c r="L28" i="1"/>
  <c r="F9" i="1"/>
  <c r="K122" i="1"/>
  <c r="L122" i="1"/>
  <c r="M122" i="1"/>
  <c r="I122" i="1" s="1"/>
  <c r="P122" i="1" s="1"/>
  <c r="N122" i="1"/>
  <c r="O122" i="1"/>
  <c r="J122" i="1"/>
  <c r="F122" i="1"/>
  <c r="G122" i="1"/>
  <c r="E122" i="1"/>
  <c r="K177" i="1"/>
  <c r="L177" i="1"/>
  <c r="J177" i="1"/>
  <c r="F177" i="1"/>
  <c r="G177" i="1"/>
  <c r="K191" i="1"/>
  <c r="L191" i="1"/>
  <c r="J191" i="1"/>
  <c r="F191" i="1"/>
  <c r="G191" i="1"/>
  <c r="F163" i="1"/>
  <c r="G163" i="1"/>
  <c r="K163" i="1"/>
  <c r="L163" i="1"/>
  <c r="J166" i="1"/>
  <c r="J163" i="1" s="1"/>
  <c r="F152" i="1"/>
  <c r="G152" i="1"/>
  <c r="K152" i="1"/>
  <c r="L152" i="1"/>
  <c r="J156" i="1"/>
  <c r="I156" i="1" s="1"/>
  <c r="J155" i="1"/>
  <c r="I155" i="1" s="1"/>
  <c r="H152" i="1"/>
  <c r="I195" i="1"/>
  <c r="M51" i="1"/>
  <c r="M28" i="1" s="1"/>
  <c r="J51" i="1"/>
  <c r="J28" i="1"/>
  <c r="I183" i="1"/>
  <c r="I167" i="1"/>
  <c r="P167" i="1" s="1"/>
  <c r="I52" i="1"/>
  <c r="K169" i="1"/>
  <c r="L169" i="1"/>
  <c r="J169" i="1"/>
  <c r="F169" i="1"/>
  <c r="G169" i="1"/>
  <c r="E173" i="1"/>
  <c r="E174" i="1"/>
  <c r="E175" i="1"/>
  <c r="K157" i="1"/>
  <c r="L157" i="1"/>
  <c r="F157" i="1"/>
  <c r="G157" i="1"/>
  <c r="I68" i="1"/>
  <c r="K140" i="1"/>
  <c r="L140" i="1"/>
  <c r="N140" i="1"/>
  <c r="F140" i="1"/>
  <c r="G140" i="1"/>
  <c r="E157" i="1"/>
  <c r="I194" i="1"/>
  <c r="P194" i="1" s="1"/>
  <c r="F202" i="1"/>
  <c r="G202" i="1"/>
  <c r="J202" i="1"/>
  <c r="K202" i="1"/>
  <c r="L202" i="1"/>
  <c r="O202" i="1"/>
  <c r="I81" i="1"/>
  <c r="P81" i="1" s="1"/>
  <c r="I83" i="1"/>
  <c r="P83" i="1" s="1"/>
  <c r="I86" i="1"/>
  <c r="P86" i="1" s="1"/>
  <c r="I87" i="1"/>
  <c r="P87" i="1" s="1"/>
  <c r="I88" i="1"/>
  <c r="P88" i="1" s="1"/>
  <c r="I89" i="1"/>
  <c r="P89" i="1" s="1"/>
  <c r="I90" i="1"/>
  <c r="P90" i="1" s="1"/>
  <c r="I91" i="1"/>
  <c r="P91" i="1" s="1"/>
  <c r="I92" i="1"/>
  <c r="P92" i="1" s="1"/>
  <c r="I93" i="1"/>
  <c r="P93" i="1" s="1"/>
  <c r="I94" i="1"/>
  <c r="P94" i="1" s="1"/>
  <c r="I95" i="1"/>
  <c r="P95" i="1" s="1"/>
  <c r="I96" i="1"/>
  <c r="P96" i="1" s="1"/>
  <c r="I97" i="1"/>
  <c r="P97" i="1" s="1"/>
  <c r="I98" i="1"/>
  <c r="P98" i="1" s="1"/>
  <c r="I99" i="1"/>
  <c r="P99" i="1" s="1"/>
  <c r="I100" i="1"/>
  <c r="P100" i="1" s="1"/>
  <c r="I101" i="1"/>
  <c r="P101" i="1" s="1"/>
  <c r="I102" i="1"/>
  <c r="P102" i="1" s="1"/>
  <c r="I103" i="1"/>
  <c r="P103" i="1" s="1"/>
  <c r="I104" i="1"/>
  <c r="P104" i="1" s="1"/>
  <c r="I105" i="1"/>
  <c r="P105" i="1" s="1"/>
  <c r="I106" i="1"/>
  <c r="P106" i="1" s="1"/>
  <c r="I107" i="1"/>
  <c r="P107" i="1" s="1"/>
  <c r="I108" i="1"/>
  <c r="P108" i="1" s="1"/>
  <c r="I109" i="1"/>
  <c r="P109" i="1" s="1"/>
  <c r="I110" i="1"/>
  <c r="P110" i="1" s="1"/>
  <c r="I111" i="1"/>
  <c r="P111" i="1" s="1"/>
  <c r="I112" i="1"/>
  <c r="P112" i="1" s="1"/>
  <c r="I113" i="1"/>
  <c r="P113" i="1" s="1"/>
  <c r="I115" i="1"/>
  <c r="P115" i="1" s="1"/>
  <c r="I116" i="1"/>
  <c r="P116" i="1" s="1"/>
  <c r="I117" i="1"/>
  <c r="P117" i="1" s="1"/>
  <c r="I118" i="1"/>
  <c r="P118" i="1" s="1"/>
  <c r="I120" i="1"/>
  <c r="P120" i="1" s="1"/>
  <c r="I124" i="1"/>
  <c r="P124" i="1" s="1"/>
  <c r="I125" i="1"/>
  <c r="P125" i="1" s="1"/>
  <c r="I128" i="1"/>
  <c r="P128" i="1" s="1"/>
  <c r="I133" i="1"/>
  <c r="P133" i="1" s="1"/>
  <c r="I137" i="1"/>
  <c r="P137" i="1" s="1"/>
  <c r="I138" i="1"/>
  <c r="P138" i="1" s="1"/>
  <c r="I153" i="1"/>
  <c r="I154" i="1"/>
  <c r="P154" i="1" s="1"/>
  <c r="I165" i="1"/>
  <c r="P165" i="1" s="1"/>
  <c r="I168" i="1"/>
  <c r="P168" i="1" s="1"/>
  <c r="I178" i="1"/>
  <c r="I181" i="1"/>
  <c r="P181" i="1" s="1"/>
  <c r="I182" i="1"/>
  <c r="P182" i="1" s="1"/>
  <c r="I185" i="1"/>
  <c r="P185" i="1" s="1"/>
  <c r="I186" i="1"/>
  <c r="P186" i="1" s="1"/>
  <c r="I187" i="1"/>
  <c r="P187" i="1"/>
  <c r="I188" i="1"/>
  <c r="P188" i="1" s="1"/>
  <c r="I189" i="1"/>
  <c r="P189" i="1" s="1"/>
  <c r="I192" i="1"/>
  <c r="I193" i="1"/>
  <c r="P193" i="1" s="1"/>
  <c r="I204" i="1"/>
  <c r="I208" i="1"/>
  <c r="P208" i="1" s="1"/>
  <c r="I65" i="1"/>
  <c r="P65" i="1" s="1"/>
  <c r="I70" i="1"/>
  <c r="I74" i="1"/>
  <c r="I76" i="1"/>
  <c r="P76" i="1" s="1"/>
  <c r="I79" i="1"/>
  <c r="P79" i="1"/>
  <c r="I17" i="1"/>
  <c r="I18" i="1"/>
  <c r="P18" i="1" s="1"/>
  <c r="I19" i="1"/>
  <c r="P19" i="1" s="1"/>
  <c r="I13" i="1"/>
  <c r="P13" i="1" s="1"/>
  <c r="I20" i="1"/>
  <c r="I23" i="1"/>
  <c r="P23" i="1" s="1"/>
  <c r="I24" i="1"/>
  <c r="P24" i="1" s="1"/>
  <c r="I21" i="1"/>
  <c r="P21" i="1" s="1"/>
  <c r="I25" i="1"/>
  <c r="P25" i="1" s="1"/>
  <c r="I26" i="1"/>
  <c r="P26" i="1" s="1"/>
  <c r="I27" i="1"/>
  <c r="P27" i="1" s="1"/>
  <c r="I30" i="1"/>
  <c r="P30" i="1" s="1"/>
  <c r="P31" i="1"/>
  <c r="I34" i="1"/>
  <c r="P34" i="1" s="1"/>
  <c r="I36" i="1"/>
  <c r="P36" i="1" s="1"/>
  <c r="I38" i="1"/>
  <c r="P38" i="1" s="1"/>
  <c r="I41" i="1"/>
  <c r="P41" i="1" s="1"/>
  <c r="I42" i="1"/>
  <c r="P42" i="1" s="1"/>
  <c r="I43" i="1"/>
  <c r="P43" i="1" s="1"/>
  <c r="I44" i="1"/>
  <c r="P44" i="1" s="1"/>
  <c r="I45" i="1"/>
  <c r="P45" i="1" s="1"/>
  <c r="I47" i="1"/>
  <c r="P47" i="1" s="1"/>
  <c r="I46" i="1"/>
  <c r="P46" i="1" s="1"/>
  <c r="I49" i="1"/>
  <c r="P49" i="1" s="1"/>
  <c r="I48" i="1"/>
  <c r="P48" i="1" s="1"/>
  <c r="I50" i="1"/>
  <c r="P50" i="1" s="1"/>
  <c r="I54" i="1"/>
  <c r="P54" i="1" s="1"/>
  <c r="P59" i="1"/>
  <c r="I61" i="1"/>
  <c r="P61" i="1" s="1"/>
  <c r="I62" i="1"/>
  <c r="P62" i="1" s="1"/>
  <c r="I63" i="1"/>
  <c r="P63" i="1" s="1"/>
  <c r="M143" i="1"/>
  <c r="M144" i="1"/>
  <c r="M145" i="1"/>
  <c r="M149" i="1"/>
  <c r="I149" i="1" s="1"/>
  <c r="M150" i="1"/>
  <c r="I150" i="1" s="1"/>
  <c r="P150" i="1" s="1"/>
  <c r="M142" i="1"/>
  <c r="J143" i="1"/>
  <c r="J144" i="1"/>
  <c r="J145" i="1"/>
  <c r="J146" i="1"/>
  <c r="I146" i="1" s="1"/>
  <c r="P146" i="1" s="1"/>
  <c r="J147" i="1"/>
  <c r="J148" i="1"/>
  <c r="I148" i="1" s="1"/>
  <c r="P148" i="1" s="1"/>
  <c r="J151" i="1"/>
  <c r="I151" i="1" s="1"/>
  <c r="P151" i="1" s="1"/>
  <c r="J142" i="1"/>
  <c r="I142" i="1" s="1"/>
  <c r="J160" i="1"/>
  <c r="I160" i="1" s="1"/>
  <c r="P160" i="1" s="1"/>
  <c r="J159" i="1"/>
  <c r="I159" i="1" s="1"/>
  <c r="P159" i="1" s="1"/>
  <c r="I175" i="1"/>
  <c r="I176" i="1"/>
  <c r="P176" i="1" s="1"/>
  <c r="I171" i="1"/>
  <c r="P171" i="1" s="1"/>
  <c r="I130" i="1"/>
  <c r="P130" i="1" s="1"/>
  <c r="M169" i="1"/>
  <c r="I11" i="1"/>
  <c r="P11" i="1" s="1"/>
  <c r="N169" i="1"/>
  <c r="I82" i="1"/>
  <c r="P82" i="1" s="1"/>
  <c r="M80" i="1"/>
  <c r="O80" i="1"/>
  <c r="O9" i="1"/>
  <c r="M9" i="1"/>
  <c r="N66" i="1"/>
  <c r="O66" i="1"/>
  <c r="O126" i="1"/>
  <c r="N126" i="1"/>
  <c r="M152" i="1"/>
  <c r="N152" i="1"/>
  <c r="O152" i="1"/>
  <c r="M157" i="1"/>
  <c r="O169" i="1"/>
  <c r="N80" i="1"/>
  <c r="H163" i="1"/>
  <c r="P198" i="1"/>
  <c r="J152" i="1"/>
  <c r="M163" i="1"/>
  <c r="I173" i="1"/>
  <c r="I147" i="1"/>
  <c r="P147" i="1" s="1"/>
  <c r="I15" i="1"/>
  <c r="M177" i="1"/>
  <c r="M126" i="1"/>
  <c r="O140" i="1"/>
  <c r="N28" i="1"/>
  <c r="I12" i="1"/>
  <c r="P12" i="1" s="1"/>
  <c r="N9" i="1"/>
  <c r="P121" i="1"/>
  <c r="P173" i="1" l="1"/>
  <c r="E169" i="1"/>
  <c r="P20" i="1"/>
  <c r="I66" i="1"/>
  <c r="H142" i="1"/>
  <c r="P142" i="1"/>
  <c r="J157" i="1"/>
  <c r="P149" i="1"/>
  <c r="L209" i="1"/>
  <c r="I166" i="1"/>
  <c r="I177" i="1"/>
  <c r="P177" i="1" s="1"/>
  <c r="P175" i="1"/>
  <c r="J140" i="1"/>
  <c r="P195" i="1"/>
  <c r="I191" i="1"/>
  <c r="P191" i="1" s="1"/>
  <c r="I202" i="1"/>
  <c r="I169" i="1"/>
  <c r="P169" i="1" s="1"/>
  <c r="F209" i="1"/>
  <c r="G209" i="1"/>
  <c r="I9" i="1"/>
  <c r="I51" i="1"/>
  <c r="P205" i="1"/>
  <c r="P166" i="1"/>
  <c r="I144" i="1"/>
  <c r="H144" i="1" s="1"/>
  <c r="I143" i="1"/>
  <c r="P143" i="1" s="1"/>
  <c r="P74" i="1"/>
  <c r="P204" i="1"/>
  <c r="P172" i="1"/>
  <c r="I64" i="1"/>
  <c r="P64" i="1" s="1"/>
  <c r="M55" i="1"/>
  <c r="I55" i="1" s="1"/>
  <c r="P55" i="1" s="1"/>
  <c r="E66" i="1"/>
  <c r="K209" i="1"/>
  <c r="P17" i="1"/>
  <c r="P70" i="1"/>
  <c r="P68" i="1"/>
  <c r="P39" i="1"/>
  <c r="I126" i="1"/>
  <c r="N209" i="1"/>
  <c r="P183" i="1"/>
  <c r="E15" i="1"/>
  <c r="I145" i="1"/>
  <c r="H145" i="1" s="1"/>
  <c r="O209" i="1"/>
  <c r="P52" i="1"/>
  <c r="I157" i="1"/>
  <c r="P157" i="1" s="1"/>
  <c r="I163" i="1"/>
  <c r="P163" i="1" s="1"/>
  <c r="M140" i="1"/>
  <c r="I80" i="1"/>
  <c r="P80" i="1" s="1"/>
  <c r="P156" i="1"/>
  <c r="H143" i="1"/>
  <c r="I28" i="1"/>
  <c r="P28" i="1" s="1"/>
  <c r="P155" i="1"/>
  <c r="I152" i="1"/>
  <c r="P152" i="1" s="1"/>
  <c r="P126" i="1"/>
  <c r="P66" i="1" l="1"/>
  <c r="P144" i="1"/>
  <c r="P202" i="1"/>
  <c r="J209" i="1"/>
  <c r="M209" i="1"/>
  <c r="I140" i="1"/>
  <c r="P140" i="1" s="1"/>
  <c r="H51" i="1"/>
  <c r="H28" i="1" s="1"/>
  <c r="P51" i="1"/>
  <c r="P15" i="1"/>
  <c r="E9" i="1"/>
  <c r="P145" i="1"/>
  <c r="H140" i="1"/>
  <c r="I209" i="1" l="1"/>
  <c r="H209" i="1"/>
  <c r="E209" i="1"/>
  <c r="P209" i="1" s="1"/>
  <c r="P9" i="1"/>
</calcChain>
</file>

<file path=xl/sharedStrings.xml><?xml version="1.0" encoding="utf-8"?>
<sst xmlns="http://schemas.openxmlformats.org/spreadsheetml/2006/main" count="401" uniqueCount="235">
  <si>
    <t>(грн.)</t>
  </si>
  <si>
    <t>Код програмної класифікації видатків та кредитування місцевих бюджетів</t>
  </si>
  <si>
    <t>Видатки загального фонду</t>
  </si>
  <si>
    <t>Видатки спеціального фонду</t>
  </si>
  <si>
    <t>Разом</t>
  </si>
  <si>
    <t>Всього</t>
  </si>
  <si>
    <t>з них</t>
  </si>
  <si>
    <t>оплата праці</t>
  </si>
  <si>
    <t>комунальні послуги та енергоносії</t>
  </si>
  <si>
    <t>бюджет розвитку</t>
  </si>
  <si>
    <t>капітальні видатки за рахунок коштів, що передаються із загального фонду до бюджету розвитку (спеціального фонду)</t>
  </si>
  <si>
    <t>Виконавчий комітет Івано-Франківської міської ради</t>
  </si>
  <si>
    <t>Відшкодування комунальних послуг за призовну дільницю</t>
  </si>
  <si>
    <t>Цільові фонди, утворені Верховною Радою Автономної Республіки Крим, органами місцевого самоврядування і місцевими органами виконавчої влади</t>
  </si>
  <si>
    <t>Програма зайнятості населення міста Івано-Франківська на період до 2017 року</t>
  </si>
  <si>
    <t>Утримання центрів з інвалідного спорту і реабілітаційних шкіл</t>
  </si>
  <si>
    <t>Проведення навчально-тренувальних зборiв i змагань та заходiв з iнвалiдного спорту</t>
  </si>
  <si>
    <t>Центральна міська клінічна лікарня</t>
  </si>
  <si>
    <t>Іншi видатки</t>
  </si>
  <si>
    <t>Департамент соціальної політики виконавчого комітету міської ради</t>
  </si>
  <si>
    <t>Керівництво і управління у сфері соціального захисту населення</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</si>
  <si>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сімєях</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</si>
  <si>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</si>
  <si>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предбачених частиною четвертою статті 20 Закону України "Про захист рослин", громадянам, передбачених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</si>
  <si>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багатодітним сім'ям на житлово-комунальні послуги</t>
  </si>
  <si>
    <t>Надання субсидій населенню для відшкодування витрат на оплату житлово-комунальних послуг</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</si>
  <si>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</si>
  <si>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</si>
  <si>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послуг зв`язку</t>
  </si>
  <si>
    <t>Компенсацiйнi виплати за пiльговий проїзд окремих категорiй громадян на залізничному транспорті</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</si>
  <si>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</si>
  <si>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</si>
  <si>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</si>
  <si>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</si>
  <si>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</si>
  <si>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</si>
  <si>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</si>
  <si>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</si>
  <si>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</si>
  <si>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</si>
  <si>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</si>
  <si>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громадян похилого віку, інвалідів, дітей-інвалідів, хворих, які не здатні до самообслуговування,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</si>
  <si>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</si>
  <si>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Фінансова підтримка громадських організацій інвалідів і ветеранів</t>
  </si>
  <si>
    <t>Інші видатки на соціальний захист населення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</si>
  <si>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</si>
  <si>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Програми і заходи центрів соціальних служб для сім'ї, дітей та молоді</t>
  </si>
  <si>
    <t>Інші видатки</t>
  </si>
  <si>
    <t>Служба у справах дітей виконавчого комітету міської ради</t>
  </si>
  <si>
    <t>Бiблiотеки</t>
  </si>
  <si>
    <t>Палаци і будинки культури, клуби та інші заклади клубного типу</t>
  </si>
  <si>
    <t>Школи естетичного виховання дітей</t>
  </si>
  <si>
    <t>Інші культурно-освітні заклади та заходи</t>
  </si>
  <si>
    <t>Благоустрій міст, сіл, селищ</t>
  </si>
  <si>
    <t>Охорона та раціональне використання природних ресурсів</t>
  </si>
  <si>
    <t>Управління капітального будівництва виконавчого комітету міської ради</t>
  </si>
  <si>
    <t>Керівництво і управління у сфері капітального будівництва</t>
  </si>
  <si>
    <t>Охорона i рацiональне використання земель</t>
  </si>
  <si>
    <t>Управління економічного та інтеграційного розвитку</t>
  </si>
  <si>
    <t>Сприяння розвитку малого та середнього підприємництва</t>
  </si>
  <si>
    <t>"Програма стабiлiзацiї та соціально-економічного розвитку територій"</t>
  </si>
  <si>
    <t>Фінансове управління виконавчого комітету міської ради</t>
  </si>
  <si>
    <t>Обслуговування  боргу</t>
  </si>
  <si>
    <t>Фінансовий орган в частині міжбюджетних трасфертів, резервного фондуі</t>
  </si>
  <si>
    <t>Резервний фонд</t>
  </si>
  <si>
    <t>Секретар міської ради</t>
  </si>
  <si>
    <t>Організаційне, інформаційно-аналітичне та матерально-технічне забезпечення діяльності виконавчого комітету міської ради</t>
  </si>
  <si>
    <t>Керівництво і управління у сфері освіти і науки</t>
  </si>
  <si>
    <t>Дошкільна освіта</t>
  </si>
  <si>
    <t>Надання загальної середньої освіти загальноосвітніми навчальними закладами (в т.ч. школою-дитячим садком, iнтернатом  при школi), спецiалiзованими  школами, лiцеями, гімназіями, колегіумами</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</si>
  <si>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</si>
  <si>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</si>
  <si>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</si>
  <si>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</si>
  <si>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</si>
  <si>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</si>
  <si>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</si>
  <si>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освiти</t>
  </si>
  <si>
    <t>Надання допомоги дітям-сиротам та дітям, позбавленим батьківського піклування, яким виповнюється 18 років</t>
  </si>
  <si>
    <t>Інші освітні програми</t>
  </si>
  <si>
    <t>Оздоровлення та відпочинок дітей (крім заходів з оздоровлення дітей, щоздійснюються за рахунок коштів на оздоровлення громадян, які постраждали внаслідок Чорнобильської катастрофи)</t>
  </si>
  <si>
    <t>Функціонування клубів підлітків за місцем проживання</t>
  </si>
  <si>
    <t>Реалізація заходів щодо інвестиційного розвитку території</t>
  </si>
  <si>
    <t>Багатопрофільна стаціонарна медична допомога населенню</t>
  </si>
  <si>
    <t>Амбулаторно-поліклінічна допомога населенню</t>
  </si>
  <si>
    <t>Надання стоматологічної допомоги населенню</t>
  </si>
  <si>
    <t>Керівництво і управління у справах дітей</t>
  </si>
  <si>
    <t xml:space="preserve">Керівництво і управління у сфері культури </t>
  </si>
  <si>
    <t>Сприяння діяльності телебачення і радіомовлення</t>
  </si>
  <si>
    <t>Забезпечення надійного та безперебійного функціонування житлово-експлуатаційного господарства</t>
  </si>
  <si>
    <t>Забезпечення функціонування водопровідно-каналізаційного господарства</t>
  </si>
  <si>
    <t>Внески до статутного капіталу суб'єктів господарювання</t>
  </si>
  <si>
    <t xml:space="preserve">Керівництво і управління у сфері містобудування та архітектури </t>
  </si>
  <si>
    <t xml:space="preserve">Керівництво і управління у сфері  економічного та інтеграційного розвитку міста </t>
  </si>
  <si>
    <t>до рішення сесії____міської ради</t>
  </si>
  <si>
    <t>№______</t>
  </si>
  <si>
    <t>Інші субвенції</t>
  </si>
  <si>
    <t>Надання субсидій населенню для відшкодування витрат на придбання твердого та рідкого пічного побутового палива і скрапленого газу</t>
  </si>
  <si>
    <t xml:space="preserve">Лікарсько-акушерська допомога вагітним, породіллям та новонародженим  </t>
  </si>
  <si>
    <t>Інші заходи в галузі  охорона здоров'я</t>
  </si>
  <si>
    <t>Додаток 3</t>
  </si>
  <si>
    <t>Розподіл видатків міського бюджету міста Івано- Франківська на 2017 рік</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</si>
  <si>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</si>
  <si>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</si>
  <si>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Центри соціальних служб для сім'ї, дітей та молоді</t>
  </si>
  <si>
    <t>0170</t>
  </si>
  <si>
    <t>Департамент житлової, комунальної політики та благоустрою</t>
  </si>
  <si>
    <t>Керівництво і управління у сфері житолової, комунальної політики та благоустрою</t>
  </si>
  <si>
    <t>Капітальний ремонт житлового фонду</t>
  </si>
  <si>
    <t>0180</t>
  </si>
  <si>
    <t>Управління транспорту та звязку</t>
  </si>
  <si>
    <t>Керівництво і управління у сфері  транспорту та звязку</t>
  </si>
  <si>
    <t>Компенсаційні виплати на пільговий проїзд електротранспортом окремим категоріям громадян</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</si>
  <si>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</si>
  <si>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Реверсна дотація</t>
  </si>
  <si>
    <t>0133</t>
  </si>
  <si>
    <t>Підготовка робітничих кадрів закладами професійно-технічної
освіти</t>
  </si>
  <si>
    <t>0930</t>
  </si>
  <si>
    <r>
      <t>Код ТПКВКМБ /
ТКВКБМС</t>
    </r>
    <r>
      <rPr>
        <b/>
        <vertAlign val="superscript"/>
        <sz val="8"/>
        <rFont val="Times New Roman"/>
        <family val="1"/>
        <charset val="204"/>
      </rPr>
      <t>2</t>
    </r>
  </si>
  <si>
    <r>
      <t>Код ФКВКБ</t>
    </r>
    <r>
      <rPr>
        <b/>
        <strike/>
        <vertAlign val="superscript"/>
        <sz val="8"/>
        <rFont val="Times New Roman"/>
        <family val="1"/>
        <charset val="204"/>
      </rPr>
      <t>3</t>
    </r>
  </si>
  <si>
    <t>у тому числі за рахунок освітньої субвенції з Державного бюджету України</t>
  </si>
  <si>
    <t>0511</t>
  </si>
  <si>
    <t>у тому числі за рахунок медичної субвенції з Державного бюджету України</t>
  </si>
  <si>
    <t>0731</t>
  </si>
  <si>
    <t>0733</t>
  </si>
  <si>
    <t>0721</t>
  </si>
  <si>
    <t>0722</t>
  </si>
  <si>
    <t>0763</t>
  </si>
  <si>
    <t>Департамент комунальних ресурсів міської ради</t>
  </si>
  <si>
    <t>0111</t>
  </si>
  <si>
    <t>Департамент молодіжної політики та спорту</t>
  </si>
  <si>
    <t>Департамент освіти і науки  міської ради</t>
  </si>
  <si>
    <t>Керівництво та управління у сфері молодіжної політики та спорту</t>
  </si>
  <si>
    <t>Керівництво і управління у сфері складання та виконання місцевого бюджету</t>
  </si>
  <si>
    <t>Муніципальна програма "Духовне життя " на 2016-2017 роки</t>
  </si>
  <si>
    <t>Керівництво і управління у сфері комунальної власності</t>
  </si>
  <si>
    <t>Департамент містобудування, архітектури та кульутрної спадщини  виконавчого комітету міської ради</t>
  </si>
  <si>
    <t>Департамент культури  міської ради</t>
  </si>
  <si>
    <t>1070</t>
  </si>
  <si>
    <t>0610</t>
  </si>
  <si>
    <t>0620</t>
  </si>
  <si>
    <t>0490</t>
  </si>
  <si>
    <t>7420</t>
  </si>
  <si>
    <t>7450</t>
  </si>
  <si>
    <t>0411</t>
  </si>
  <si>
    <t>Програма розвитку туристичної галузі м. Івано-Франківська на 2016-2020рр.</t>
  </si>
  <si>
    <t>Програма розвитку міжнародного і транскордонного співробітництва м. Івано-Франківська на 2014-2017 роки</t>
  </si>
  <si>
    <t>Програма промоції міста Івно-Франківська на 2016-2020 роки</t>
  </si>
  <si>
    <t>Програма сталого енергетичного розвитку м. Івано-Франківська на період до 2020 р.</t>
  </si>
  <si>
    <t>Комплексна  програма  сприяння залученню інвестицій в економіку м. Івано-Франківська на  2016 – 2020 роки</t>
  </si>
  <si>
    <t xml:space="preserve">в тому числі </t>
  </si>
  <si>
    <t>- виконання рішень судів, стягнення судових витрат</t>
  </si>
  <si>
    <t>Програма розвитку дитячо-юнацького футболу на 2016-2020 рр</t>
  </si>
  <si>
    <t>0910</t>
  </si>
  <si>
    <t>0921</t>
  </si>
  <si>
    <t>0922</t>
  </si>
  <si>
    <t>0960</t>
  </si>
  <si>
    <t>0950</t>
  </si>
  <si>
    <t>0990</t>
  </si>
  <si>
    <t>1040</t>
  </si>
  <si>
    <t>0810</t>
  </si>
  <si>
    <t xml:space="preserve">Проведення навчально-тренувальних зборiв i змагань з олімпійських видів спорту </t>
  </si>
  <si>
    <t>5011</t>
  </si>
  <si>
    <t>5041</t>
  </si>
  <si>
    <t>5042</t>
  </si>
  <si>
    <t>5060</t>
  </si>
  <si>
    <t>5100</t>
  </si>
  <si>
    <t>6310</t>
  </si>
  <si>
    <t>3140</t>
  </si>
  <si>
    <t>- фінансова підтримка Асоціації міст України та Асоціації фінансистів</t>
  </si>
  <si>
    <t>0310170</t>
  </si>
  <si>
    <t>0318600</t>
  </si>
  <si>
    <t>- видатки на виконання судових рішень</t>
  </si>
  <si>
    <t>- примусове виконання рішень суду</t>
  </si>
  <si>
    <t>- Інші видатки на проведення святкувань</t>
  </si>
  <si>
    <t>4060</t>
  </si>
  <si>
    <t>0824</t>
  </si>
  <si>
    <t>4090</t>
  </si>
  <si>
    <t>0828</t>
  </si>
  <si>
    <t>4100</t>
  </si>
  <si>
    <t>4200</t>
  </si>
  <si>
    <t>0829</t>
  </si>
  <si>
    <t>7211</t>
  </si>
  <si>
    <t>0830</t>
  </si>
  <si>
    <t>7212</t>
  </si>
  <si>
    <t>1030</t>
  </si>
  <si>
    <t>1060</t>
  </si>
  <si>
    <t>1010</t>
  </si>
  <si>
    <t>1020</t>
  </si>
  <si>
    <t>1090</t>
  </si>
  <si>
    <t>Iншi установи та заклади</t>
  </si>
  <si>
    <t>3300</t>
  </si>
  <si>
    <t>3500</t>
  </si>
  <si>
    <t>О. Савчук</t>
  </si>
  <si>
    <t>Заходи державної політики з питань молоді</t>
  </si>
  <si>
    <t>Утримання центрів «Спорт для всіх» та проведення  заходів з фізичної культури</t>
  </si>
  <si>
    <t>Підтримка перiодичних  видань  (газет та журналів)</t>
  </si>
  <si>
    <t>Театри</t>
  </si>
  <si>
    <t>0821</t>
  </si>
  <si>
    <t>4020</t>
  </si>
  <si>
    <t xml:space="preserve"> видатки споживання</t>
  </si>
  <si>
    <t>видатки розвитку</t>
  </si>
  <si>
    <t>0317470</t>
  </si>
  <si>
    <t>Внески до статутного капіталу суб’єктів господарювання</t>
  </si>
  <si>
    <t>6324</t>
  </si>
  <si>
    <t>Будівництво та придбання житла для окремих категорій населення</t>
  </si>
  <si>
    <t>Програма розвитку місцевого самоврядування та громадянського суспільства в м.Івано-Франківську на 2016-2020 роки</t>
  </si>
  <si>
    <t>Компенсаційні виплати на пільговий проїзд автомобільним транспортом окремим категоріям громодян</t>
  </si>
  <si>
    <t>Пільгове медичне обслуговування осіб, які постраждали внаслідок Чорнобильської катастрофи</t>
  </si>
  <si>
    <t>3400</t>
  </si>
  <si>
    <t xml:space="preserve">Програма легалізації найманої праці та забезпечення кваліфікованими кадрами підприємств м. Івано-Франківська на 2017-2020 р.р.  </t>
  </si>
  <si>
    <t>Порограма розвитку електронного урядування у виконавчому комітеті Івано-Франківської міської ради на 2016-2017 роки</t>
  </si>
  <si>
    <t>Програма "Партиципаторне бюджетування (бюджет участі) у м. Івано-Франківську</t>
  </si>
  <si>
    <t>3021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</si>
  <si>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придбання твердого палива та скрапленого газу.</t>
  </si>
  <si>
    <t>у тому числі за рахунок субвенції з обласного бюджету</t>
  </si>
  <si>
    <t>Утримання та  навчально-тренувальна робота комунальних дитячо-юнацьких  спортивних шкіл</t>
  </si>
  <si>
    <t xml:space="preserve">Комплексна цільова соціальна програма розвитку цивільного захисту населення та території міста Івано-Франківська від надзвичайних ситуацій природного і техногенного характеру на 2016-2020 роки" </t>
  </si>
  <si>
    <t>Комплексна програма запобігання виникненню надзвичайних ситуації природного і техногенного характеру та підвищення рівня готовності аварійно-рятувальної служби м.Івано-Франківська   на 2016-2020 роки</t>
  </si>
  <si>
    <t>- видатки на утримання КП "Муніципальна варта"</t>
  </si>
  <si>
    <t>Комплексна програма профілактики злочинності в місті на 2017 рік  (Громадське формування з охорони громадського порядку м. Івано-Фванківська "Штаб")</t>
  </si>
  <si>
    <t>7010</t>
  </si>
  <si>
    <t>0320</t>
  </si>
  <si>
    <t>0317010</t>
  </si>
  <si>
    <t>у тому числі :</t>
  </si>
  <si>
    <t>0316310</t>
  </si>
  <si>
    <t>Місцева пожежна охорона</t>
  </si>
  <si>
    <t>Цільова програма фінансування мобілізаційних заходів та оборонної роботи Івано-Франківської міської ради на 2017 рік</t>
  </si>
  <si>
    <t>в тому числі:</t>
  </si>
  <si>
    <t>Видатки на проведення святкувань</t>
  </si>
  <si>
    <t>Об'єднання муніципальних мистецьких колективів міста</t>
  </si>
  <si>
    <t xml:space="preserve">від__________________ </t>
  </si>
  <si>
    <t xml:space="preserve">Проведення навчально-тренувальних зборiв i змагань з неолімпійських видів спорту </t>
  </si>
  <si>
    <t>5012</t>
  </si>
  <si>
    <t>Субвенція з обласного бюджету по програмі розвитку місцевого самоврядування в Івано-Франківській області на 2016-2020 роки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</si>
</sst>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0"/>
    <numFmt numFmtId="165" formatCode="General_)"/>
    <numFmt numFmtId="166" formatCode="0.0"/>
    <numFmt numFmtId="167" formatCode="#,##0.0"/>
    <numFmt numFmtId="168" formatCode="0_ ;[Red]\-0\ "/>
  </numFmts>
  <fonts count="18" x14ac:knownFonts="1">
    <font>
      <sz val="8"/>
      <name val="Arial"/>
    </font>
    <font>
      <sz val="8"/>
      <name val="Arial"/>
      <family val="2"/>
    </font>
    <font>
      <sz val="12"/>
      <name val="Courier"/>
      <family val="1"/>
      <charset val="204"/>
    </font>
    <font>
      <sz val="10"/>
      <name val="Times New Roman"/>
      <family val="1"/>
      <charset val="204"/>
    </font>
    <font>
      <b/>
      <sz val="8"/>
      <name val="Times New Roman"/>
      <family val="1"/>
      <charset val="204"/>
    </font>
    <font>
      <b/>
      <vertAlign val="superscript"/>
      <sz val="8"/>
      <name val="Times New Roman"/>
      <family val="1"/>
      <charset val="204"/>
    </font>
    <font>
      <b/>
      <strike/>
      <vertAlign val="superscript"/>
      <sz val="8"/>
      <name val="Times New Roman"/>
      <family val="1"/>
      <charset val="204"/>
    </font>
    <font>
      <b/>
      <sz val="10"/>
      <name val="Times New Roman"/>
      <family val="1"/>
      <charset val="204"/>
    </font>
    <font>
      <i/>
      <sz val="10"/>
      <name val="Times New Roman"/>
      <family val="1"/>
      <charset val="204"/>
    </font>
    <font>
      <sz val="10"/>
      <name val="Helv"/>
      <charset val="204"/>
    </font>
    <font>
      <sz val="9"/>
      <name val="Times New Roman"/>
      <family val="1"/>
      <charset val="204"/>
    </font>
    <font>
      <sz val="8"/>
      <name val="Arial"/>
      <family val="2"/>
      <charset val="204"/>
    </font>
    <font>
      <sz val="8"/>
      <name val="Times New Roman"/>
      <family val="1"/>
      <charset val="204"/>
    </font>
    <font>
      <b/>
      <sz val="14"/>
      <name val="Times New Roman"/>
      <family val="1"/>
      <charset val="204"/>
    </font>
    <font>
      <b/>
      <sz val="7"/>
      <name val="Times New Roman"/>
      <family val="1"/>
      <charset val="204"/>
    </font>
    <font>
      <b/>
      <sz val="9"/>
      <name val="Times New Roman"/>
      <family val="1"/>
      <charset val="204"/>
    </font>
    <font>
      <i/>
      <sz val="8"/>
      <name val="Times New Roman"/>
      <family val="1"/>
      <charset val="204"/>
    </font>
    <font>
      <sz val="12"/>
      <name val="Times New Roman"/>
      <family val="1"/>
      <charset val="204"/>
    </font>
  </fonts>
  <fills count="2">
    <fill>
      <patternFill patternType="none"/>
    </fill>
    <fill>
      <patternFill patternType="gray125"/>
    </fill>
  </fills>
  <borders count="138">
    <border>
      <left/>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medium">
        <color indexed="64"/>
      </left>
      <right style="medium">
        <color indexed="64"/>
      </right>
      <top style="thin">
        <color indexed="64"/>
      </top>
      <bottom/>
      <diagonal/>
    </border>
    <border>
      <left/>
      <right/>
      <top style="thin">
        <color indexed="8"/>
      </top>
      <bottom style="thin">
        <color indexed="8"/>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medium">
        <color indexed="64"/>
      </left>
      <right/>
      <top/>
      <bottom style="thin">
        <color indexed="8"/>
      </bottom>
      <diagonal/>
    </border>
    <border>
      <left style="thin">
        <color indexed="64"/>
      </left>
      <right style="thin">
        <color indexed="8"/>
      </right>
      <top/>
      <bottom style="thin">
        <color indexed="8"/>
      </bottom>
      <diagonal/>
    </border>
    <border>
      <left/>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top style="thin">
        <color indexed="8"/>
      </top>
      <bottom/>
      <diagonal/>
    </border>
    <border>
      <left style="thin">
        <color indexed="64"/>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bottom style="thin">
        <color indexed="8"/>
      </bottom>
      <diagonal/>
    </border>
    <border>
      <left style="thin">
        <color indexed="64"/>
      </left>
      <right/>
      <top style="thin">
        <color indexed="64"/>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medium">
        <color indexed="64"/>
      </right>
      <top style="thin">
        <color indexed="8"/>
      </top>
      <bottom/>
      <diagonal/>
    </border>
    <border>
      <left style="medium">
        <color indexed="64"/>
      </left>
      <right/>
      <top style="thin">
        <color indexed="8"/>
      </top>
      <bottom style="thin">
        <color indexed="8"/>
      </bottom>
      <diagonal/>
    </border>
    <border>
      <left style="thin">
        <color indexed="64"/>
      </left>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bottom style="thin">
        <color indexed="8"/>
      </bottom>
      <diagonal/>
    </border>
    <border>
      <left style="thin">
        <color indexed="64"/>
      </left>
      <right style="thin">
        <color indexed="64"/>
      </right>
      <top/>
      <bottom style="thin">
        <color indexed="8"/>
      </bottom>
      <diagonal/>
    </border>
    <border>
      <left/>
      <right style="medium">
        <color indexed="64"/>
      </right>
      <top style="thin">
        <color indexed="8"/>
      </top>
      <bottom style="thin">
        <color indexed="8"/>
      </bottom>
      <diagonal/>
    </border>
    <border>
      <left/>
      <right/>
      <top style="thin">
        <color indexed="64"/>
      </top>
      <bottom style="thin">
        <color indexed="64"/>
      </bottom>
      <diagonal/>
    </border>
    <border>
      <left style="medium">
        <color indexed="8"/>
      </left>
      <right style="thin">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thin">
        <color indexed="64"/>
      </left>
      <right style="thin">
        <color indexed="64"/>
      </right>
      <top style="thin">
        <color indexed="8"/>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bottom style="thin">
        <color indexed="8"/>
      </bottom>
      <diagonal/>
    </border>
    <border>
      <left/>
      <right style="thin">
        <color indexed="64"/>
      </right>
      <top style="thin">
        <color indexed="8"/>
      </top>
      <bottom style="thin">
        <color indexed="64"/>
      </bottom>
      <diagonal/>
    </border>
    <border>
      <left style="thin">
        <color indexed="64"/>
      </left>
      <right style="medium">
        <color indexed="64"/>
      </right>
      <top style="thin">
        <color indexed="8"/>
      </top>
      <bottom style="thin">
        <color indexed="8"/>
      </bottom>
      <diagonal/>
    </border>
    <border>
      <left style="thin">
        <color indexed="64"/>
      </left>
      <right style="thin">
        <color indexed="64"/>
      </right>
      <top/>
      <bottom style="medium">
        <color indexed="64"/>
      </bottom>
      <diagonal/>
    </border>
    <border>
      <left style="thin">
        <color indexed="8"/>
      </left>
      <right style="thin">
        <color indexed="8"/>
      </right>
      <top/>
      <bottom/>
      <diagonal/>
    </border>
    <border>
      <left style="medium">
        <color indexed="64"/>
      </left>
      <right/>
      <top style="medium">
        <color indexed="64"/>
      </top>
      <bottom style="thin">
        <color indexed="8"/>
      </bottom>
      <diagonal/>
    </border>
    <border>
      <left style="thin">
        <color indexed="64"/>
      </left>
      <right style="thin">
        <color indexed="8"/>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style="medium">
        <color indexed="64"/>
      </left>
      <right/>
      <top/>
      <bottom style="medium">
        <color indexed="64"/>
      </bottom>
      <diagonal/>
    </border>
    <border>
      <left style="medium">
        <color indexed="64"/>
      </left>
      <right style="thin">
        <color indexed="8"/>
      </right>
      <top style="medium">
        <color indexed="8"/>
      </top>
      <bottom style="medium">
        <color indexed="64"/>
      </bottom>
      <diagonal/>
    </border>
    <border>
      <left style="medium">
        <color indexed="64"/>
      </left>
      <right style="thin">
        <color indexed="8"/>
      </right>
      <top/>
      <bottom style="medium">
        <color indexed="64"/>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8"/>
      </top>
      <bottom style="medium">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64"/>
      </left>
      <right/>
      <top style="medium">
        <color indexed="64"/>
      </top>
      <bottom style="medium">
        <color indexed="8"/>
      </bottom>
      <diagonal/>
    </border>
    <border>
      <left style="medium">
        <color indexed="64"/>
      </left>
      <right/>
      <top style="medium">
        <color indexed="8"/>
      </top>
      <bottom style="medium">
        <color indexed="8"/>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thin">
        <color indexed="8"/>
      </top>
      <bottom style="medium">
        <color indexed="64"/>
      </bottom>
      <diagonal/>
    </border>
    <border>
      <left style="thin">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medium">
        <color indexed="8"/>
      </bottom>
      <diagonal/>
    </border>
    <border>
      <left style="thin">
        <color indexed="8"/>
      </left>
      <right/>
      <top style="thin">
        <color indexed="8"/>
      </top>
      <bottom style="medium">
        <color indexed="64"/>
      </bottom>
      <diagonal/>
    </border>
    <border>
      <left/>
      <right style="thin">
        <color indexed="8"/>
      </right>
      <top style="thin">
        <color indexed="8"/>
      </top>
      <bottom style="medium">
        <color indexed="8"/>
      </bottom>
      <diagonal/>
    </border>
    <border>
      <left/>
      <right style="thin">
        <color indexed="8"/>
      </right>
      <top/>
      <bottom/>
      <diagonal/>
    </border>
    <border>
      <left/>
      <right style="medium">
        <color indexed="64"/>
      </right>
      <top style="thin">
        <color indexed="64"/>
      </top>
      <bottom style="thin">
        <color indexed="64"/>
      </bottom>
      <diagonal/>
    </border>
    <border>
      <left style="medium">
        <color indexed="64"/>
      </left>
      <right/>
      <top style="thin">
        <color indexed="8"/>
      </top>
      <bottom style="medium">
        <color indexed="64"/>
      </bottom>
      <diagonal/>
    </border>
    <border>
      <left style="thin">
        <color indexed="64"/>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style="thin">
        <color indexed="8"/>
      </right>
      <top style="thin">
        <color indexed="8"/>
      </top>
      <bottom style="medium">
        <color indexed="64"/>
      </bottom>
      <diagonal/>
    </border>
    <border>
      <left/>
      <right/>
      <top style="thin">
        <color indexed="8"/>
      </top>
      <bottom style="medium">
        <color indexed="64"/>
      </bottom>
      <diagonal/>
    </border>
    <border>
      <left style="medium">
        <color indexed="8"/>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8"/>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8"/>
      </right>
      <top style="medium">
        <color indexed="8"/>
      </top>
      <bottom style="medium">
        <color indexed="64"/>
      </bottom>
      <diagonal/>
    </border>
    <border>
      <left style="thin">
        <color indexed="60"/>
      </left>
      <right style="medium">
        <color indexed="64"/>
      </right>
      <top style="thin">
        <color indexed="60"/>
      </top>
      <bottom style="thin">
        <color indexed="60"/>
      </bottom>
      <diagonal/>
    </border>
    <border>
      <left/>
      <right style="thin">
        <color indexed="8"/>
      </right>
      <top/>
      <bottom style="medium">
        <color indexed="64"/>
      </bottom>
      <diagonal/>
    </border>
  </borders>
  <cellStyleXfs count="4">
    <xf numFmtId="0" fontId="0" fillId="0" borderId="0"/>
    <xf numFmtId="165" fontId="2" fillId="0" borderId="0"/>
    <xf numFmtId="0" fontId="1" fillId="0" borderId="0"/>
    <xf numFmtId="0" fontId="9" fillId="0" borderId="0"/>
  </cellStyleXfs>
  <cellXfs count="318">
    <xf numFmtId="0" fontId="0" fillId="0" borderId="0" xfId="0"/>
    <xf numFmtId="49" fontId="10" fillId="0" borderId="2" xfId="0" applyNumberFormat="1" applyFont="1" applyFill="1" applyBorder="1" applyAlignment="1">
      <alignment horizontal="left" vertical="center" wrapText="1"/>
    </xf>
    <xf numFmtId="49" fontId="10" fillId="0" borderId="3" xfId="0" applyNumberFormat="1" applyFont="1" applyFill="1" applyBorder="1" applyAlignment="1">
      <alignment horizontal="left" vertical="center" wrapText="1"/>
    </xf>
    <xf numFmtId="0" fontId="12" fillId="0" borderId="0" xfId="0" applyFont="1" applyFill="1" applyAlignment="1">
      <alignment horizontal="left"/>
    </xf>
    <xf numFmtId="49" fontId="12" fillId="0" borderId="0" xfId="0" applyNumberFormat="1" applyFont="1" applyFill="1" applyAlignment="1">
      <alignment horizontal="left"/>
    </xf>
    <xf numFmtId="0" fontId="12" fillId="0" borderId="0" xfId="0" applyFont="1" applyFill="1" applyAlignment="1">
      <alignment horizontal="left" vertical="top"/>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164" fontId="7" fillId="0" borderId="12" xfId="0" applyNumberFormat="1" applyFont="1" applyFill="1" applyBorder="1" applyAlignment="1">
      <alignment horizontal="left" vertical="center"/>
    </xf>
    <xf numFmtId="49" fontId="7" fillId="0" borderId="13" xfId="0" applyNumberFormat="1" applyFont="1" applyFill="1" applyBorder="1" applyAlignment="1">
      <alignment horizontal="left" vertical="center" wrapText="1"/>
    </xf>
    <xf numFmtId="49" fontId="7" fillId="0" borderId="14" xfId="0" applyNumberFormat="1" applyFont="1" applyFill="1" applyBorder="1" applyAlignment="1">
      <alignment horizontal="left" vertical="center" wrapText="1"/>
    </xf>
    <xf numFmtId="3" fontId="15" fillId="0" borderId="15" xfId="0" applyNumberFormat="1" applyFont="1" applyFill="1" applyBorder="1" applyAlignment="1">
      <alignment horizontal="right" vertical="center"/>
    </xf>
    <xf numFmtId="3" fontId="15" fillId="0" borderId="14" xfId="0" applyNumberFormat="1" applyFont="1" applyFill="1" applyBorder="1" applyAlignment="1">
      <alignment horizontal="right" vertical="center"/>
    </xf>
    <xf numFmtId="1" fontId="15" fillId="0" borderId="16" xfId="0" applyNumberFormat="1" applyFont="1" applyFill="1" applyBorder="1" applyAlignment="1">
      <alignment horizontal="right" vertical="center"/>
    </xf>
    <xf numFmtId="3" fontId="15" fillId="0" borderId="17" xfId="0" applyNumberFormat="1" applyFont="1" applyFill="1" applyBorder="1" applyAlignment="1">
      <alignment horizontal="right" vertical="center"/>
    </xf>
    <xf numFmtId="3" fontId="15" fillId="0" borderId="18" xfId="0" applyNumberFormat="1" applyFont="1" applyFill="1" applyBorder="1" applyAlignment="1">
      <alignment horizontal="right" vertical="center"/>
    </xf>
    <xf numFmtId="3" fontId="15" fillId="0" borderId="19" xfId="0" applyNumberFormat="1" applyFont="1" applyFill="1" applyBorder="1" applyAlignment="1">
      <alignment horizontal="right" vertical="center"/>
    </xf>
    <xf numFmtId="3" fontId="7" fillId="0" borderId="0" xfId="0" applyNumberFormat="1" applyFont="1" applyFill="1" applyAlignment="1">
      <alignment horizontal="left"/>
    </xf>
    <xf numFmtId="0" fontId="7" fillId="0" borderId="0" xfId="0" applyFont="1" applyFill="1" applyAlignment="1">
      <alignment horizontal="left"/>
    </xf>
    <xf numFmtId="164" fontId="7" fillId="0" borderId="20" xfId="0" applyNumberFormat="1" applyFont="1" applyFill="1" applyBorder="1" applyAlignment="1">
      <alignment horizontal="left" vertical="center"/>
    </xf>
    <xf numFmtId="49" fontId="7" fillId="0" borderId="21"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3" fontId="15" fillId="0" borderId="24" xfId="0" applyNumberFormat="1" applyFont="1" applyFill="1" applyBorder="1" applyAlignment="1">
      <alignment horizontal="right" vertical="center"/>
    </xf>
    <xf numFmtId="3" fontId="15" fillId="0" borderId="4" xfId="0" applyNumberFormat="1" applyFont="1" applyFill="1" applyBorder="1" applyAlignment="1">
      <alignment horizontal="right" vertical="center"/>
    </xf>
    <xf numFmtId="1" fontId="15" fillId="0" borderId="25" xfId="0" applyNumberFormat="1" applyFont="1" applyFill="1" applyBorder="1" applyAlignment="1">
      <alignment horizontal="right" vertical="center"/>
    </xf>
    <xf numFmtId="3" fontId="10" fillId="0" borderId="26" xfId="0" applyNumberFormat="1" applyFont="1" applyFill="1" applyBorder="1" applyAlignment="1">
      <alignment horizontal="right" vertical="center"/>
    </xf>
    <xf numFmtId="3" fontId="15" fillId="0" borderId="27" xfId="0" applyNumberFormat="1" applyFont="1" applyFill="1" applyBorder="1" applyAlignment="1">
      <alignment horizontal="right" vertical="center"/>
    </xf>
    <xf numFmtId="49" fontId="10" fillId="0" borderId="9" xfId="0" applyNumberFormat="1" applyFont="1" applyFill="1" applyBorder="1" applyAlignment="1">
      <alignment horizontal="left" vertical="center" wrapText="1"/>
    </xf>
    <xf numFmtId="49" fontId="10" fillId="0" borderId="28" xfId="0" applyNumberFormat="1" applyFont="1" applyFill="1" applyBorder="1" applyAlignment="1">
      <alignment horizontal="left" vertical="center" wrapText="1"/>
    </xf>
    <xf numFmtId="3" fontId="10" fillId="0" borderId="29" xfId="0" applyNumberFormat="1" applyFont="1" applyFill="1" applyBorder="1" applyAlignment="1">
      <alignment horizontal="right" vertical="center"/>
    </xf>
    <xf numFmtId="3" fontId="10" fillId="0" borderId="23" xfId="0" applyNumberFormat="1" applyFont="1" applyFill="1" applyBorder="1" applyAlignment="1">
      <alignment horizontal="right" vertical="center"/>
    </xf>
    <xf numFmtId="1" fontId="10" fillId="0" borderId="2" xfId="0" applyNumberFormat="1" applyFont="1" applyFill="1" applyBorder="1" applyAlignment="1">
      <alignment horizontal="right" vertical="center"/>
    </xf>
    <xf numFmtId="3" fontId="10" fillId="0" borderId="30"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3" fontId="15" fillId="0" borderId="32" xfId="0" applyNumberFormat="1" applyFont="1" applyFill="1" applyBorder="1" applyAlignment="1">
      <alignment horizontal="right" vertical="center"/>
    </xf>
    <xf numFmtId="3" fontId="10" fillId="0" borderId="0" xfId="0" applyNumberFormat="1" applyFont="1" applyFill="1" applyAlignment="1">
      <alignment horizontal="left"/>
    </xf>
    <xf numFmtId="0" fontId="10" fillId="0" borderId="0" xfId="0" applyFont="1" applyFill="1" applyAlignment="1">
      <alignment horizontal="left"/>
    </xf>
    <xf numFmtId="49" fontId="10" fillId="0" borderId="33" xfId="0" applyNumberFormat="1" applyFont="1" applyFill="1" applyBorder="1" applyAlignment="1">
      <alignment horizontal="left" vertical="center"/>
    </xf>
    <xf numFmtId="49" fontId="10" fillId="0" borderId="34" xfId="0" applyNumberFormat="1" applyFont="1" applyFill="1" applyBorder="1" applyAlignment="1">
      <alignment horizontal="left" vertical="center" wrapText="1"/>
    </xf>
    <xf numFmtId="3" fontId="10" fillId="0" borderId="4" xfId="0" applyNumberFormat="1" applyFont="1" applyFill="1" applyBorder="1" applyAlignment="1">
      <alignment horizontal="right" vertical="center"/>
    </xf>
    <xf numFmtId="3" fontId="10" fillId="0" borderId="6" xfId="0" applyNumberFormat="1" applyFont="1" applyFill="1" applyBorder="1" applyAlignment="1">
      <alignment horizontal="right" vertical="center"/>
    </xf>
    <xf numFmtId="3" fontId="10" fillId="0" borderId="2" xfId="0" applyNumberFormat="1" applyFont="1" applyFill="1" applyBorder="1" applyAlignment="1">
      <alignment horizontal="right" vertical="center"/>
    </xf>
    <xf numFmtId="3" fontId="10" fillId="0" borderId="36" xfId="0" applyNumberFormat="1" applyFont="1" applyFill="1" applyBorder="1" applyAlignment="1">
      <alignment horizontal="right" vertical="center"/>
    </xf>
    <xf numFmtId="49" fontId="10" fillId="0" borderId="37" xfId="0" applyNumberFormat="1" applyFont="1" applyFill="1" applyBorder="1" applyAlignment="1">
      <alignment horizontal="left" vertical="center" wrapText="1"/>
    </xf>
    <xf numFmtId="49" fontId="10" fillId="0" borderId="6" xfId="0" applyNumberFormat="1" applyFont="1" applyFill="1" applyBorder="1" applyAlignment="1">
      <alignment horizontal="left" vertical="center" wrapText="1"/>
    </xf>
    <xf numFmtId="3" fontId="10" fillId="0" borderId="38" xfId="0" applyNumberFormat="1" applyFont="1" applyFill="1" applyBorder="1" applyAlignment="1">
      <alignment horizontal="right" vertical="center"/>
    </xf>
    <xf numFmtId="1" fontId="10" fillId="0" borderId="25" xfId="0" applyNumberFormat="1" applyFont="1" applyFill="1" applyBorder="1" applyAlignment="1">
      <alignment horizontal="right" vertical="center"/>
    </xf>
    <xf numFmtId="3" fontId="10" fillId="0" borderId="10"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3" fontId="10" fillId="0" borderId="39" xfId="0" applyNumberFormat="1" applyFont="1" applyFill="1" applyBorder="1" applyAlignment="1">
      <alignment horizontal="right" vertical="center"/>
    </xf>
    <xf numFmtId="3" fontId="10" fillId="0" borderId="3" xfId="0" applyNumberFormat="1" applyFont="1" applyFill="1" applyBorder="1" applyAlignment="1">
      <alignment horizontal="right" vertical="center"/>
    </xf>
    <xf numFmtId="3" fontId="10" fillId="0" borderId="41" xfId="0" applyNumberFormat="1" applyFont="1" applyFill="1" applyBorder="1" applyAlignment="1">
      <alignment horizontal="right" vertical="center"/>
    </xf>
    <xf numFmtId="49" fontId="10" fillId="0" borderId="12" xfId="0" applyNumberFormat="1" applyFont="1" applyFill="1" applyBorder="1" applyAlignment="1">
      <alignment horizontal="left" vertical="center"/>
    </xf>
    <xf numFmtId="49" fontId="10" fillId="0" borderId="13" xfId="0" applyNumberFormat="1"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3" fontId="10" fillId="0" borderId="24" xfId="0" applyNumberFormat="1" applyFont="1" applyFill="1" applyBorder="1" applyAlignment="1">
      <alignment horizontal="right" vertical="center"/>
    </xf>
    <xf numFmtId="3" fontId="10" fillId="0" borderId="1" xfId="0" applyNumberFormat="1" applyFont="1" applyFill="1" applyBorder="1" applyAlignment="1">
      <alignment horizontal="right" vertical="center"/>
    </xf>
    <xf numFmtId="1" fontId="10" fillId="0" borderId="43" xfId="0" applyNumberFormat="1" applyFont="1" applyFill="1" applyBorder="1" applyAlignment="1">
      <alignment horizontal="right" vertical="center"/>
    </xf>
    <xf numFmtId="3" fontId="10" fillId="0" borderId="17" xfId="0" applyNumberFormat="1" applyFont="1" applyFill="1" applyBorder="1" applyAlignment="1">
      <alignment horizontal="right" vertical="center"/>
    </xf>
    <xf numFmtId="3" fontId="10" fillId="0" borderId="27" xfId="0" applyNumberFormat="1" applyFont="1" applyFill="1" applyBorder="1" applyAlignment="1">
      <alignment horizontal="right" vertical="center"/>
    </xf>
    <xf numFmtId="49" fontId="10" fillId="0" borderId="22" xfId="0" applyNumberFormat="1" applyFont="1" applyFill="1" applyBorder="1" applyAlignment="1">
      <alignment horizontal="left" vertical="center" wrapText="1"/>
    </xf>
    <xf numFmtId="1" fontId="7" fillId="0" borderId="33" xfId="0" applyNumberFormat="1" applyFont="1" applyFill="1" applyBorder="1" applyAlignment="1">
      <alignment horizontal="left" vertical="center"/>
    </xf>
    <xf numFmtId="49" fontId="7" fillId="0" borderId="37" xfId="0" applyNumberFormat="1" applyFont="1" applyFill="1" applyBorder="1" applyAlignment="1">
      <alignment horizontal="left" vertical="center" wrapText="1"/>
    </xf>
    <xf numFmtId="49" fontId="7" fillId="0" borderId="6" xfId="0" applyNumberFormat="1" applyFont="1" applyFill="1" applyBorder="1" applyAlignment="1">
      <alignment horizontal="left" vertical="center" wrapText="1"/>
    </xf>
    <xf numFmtId="3" fontId="15" fillId="0" borderId="33" xfId="0" applyNumberFormat="1" applyFont="1" applyFill="1" applyBorder="1" applyAlignment="1">
      <alignment horizontal="right" vertical="center"/>
    </xf>
    <xf numFmtId="3" fontId="15" fillId="0" borderId="6" xfId="0" applyNumberFormat="1" applyFont="1" applyFill="1" applyBorder="1" applyAlignment="1">
      <alignment horizontal="right" vertical="center"/>
    </xf>
    <xf numFmtId="3" fontId="15" fillId="0" borderId="2" xfId="0" applyNumberFormat="1" applyFont="1" applyFill="1" applyBorder="1" applyAlignment="1">
      <alignment horizontal="right" vertical="center"/>
    </xf>
    <xf numFmtId="3" fontId="15" fillId="0" borderId="44" xfId="0" applyNumberFormat="1" applyFont="1" applyFill="1" applyBorder="1" applyAlignment="1">
      <alignment horizontal="right" vertical="center"/>
    </xf>
    <xf numFmtId="3" fontId="15" fillId="0" borderId="38" xfId="0" applyNumberFormat="1" applyFont="1" applyFill="1" applyBorder="1" applyAlignment="1">
      <alignment horizontal="right" vertical="center"/>
    </xf>
    <xf numFmtId="3" fontId="15" fillId="0" borderId="10" xfId="0" applyNumberFormat="1" applyFont="1" applyFill="1" applyBorder="1" applyAlignment="1">
      <alignment horizontal="right" vertical="center"/>
    </xf>
    <xf numFmtId="1" fontId="10" fillId="0" borderId="33" xfId="0" applyNumberFormat="1" applyFont="1" applyFill="1" applyBorder="1" applyAlignment="1">
      <alignment horizontal="left" vertical="center"/>
    </xf>
    <xf numFmtId="165" fontId="10" fillId="0" borderId="0" xfId="0" applyNumberFormat="1" applyFont="1" applyFill="1" applyAlignment="1">
      <alignment horizontal="left"/>
    </xf>
    <xf numFmtId="168" fontId="10" fillId="0" borderId="0" xfId="0" applyNumberFormat="1" applyFont="1" applyFill="1" applyAlignment="1">
      <alignment horizontal="left"/>
    </xf>
    <xf numFmtId="1" fontId="10" fillId="0" borderId="0" xfId="0" applyNumberFormat="1" applyFont="1" applyFill="1" applyAlignment="1">
      <alignment horizontal="left"/>
    </xf>
    <xf numFmtId="3" fontId="10" fillId="0" borderId="19" xfId="0" applyNumberFormat="1" applyFont="1" applyFill="1" applyBorder="1" applyAlignment="1">
      <alignment horizontal="right" vertical="center"/>
    </xf>
    <xf numFmtId="49" fontId="7" fillId="0" borderId="2" xfId="0" applyNumberFormat="1" applyFont="1" applyFill="1" applyBorder="1" applyAlignment="1">
      <alignment horizontal="left" vertical="center" wrapText="1"/>
    </xf>
    <xf numFmtId="3" fontId="15" fillId="0" borderId="26" xfId="0" applyNumberFormat="1" applyFont="1" applyFill="1" applyBorder="1" applyAlignment="1">
      <alignment horizontal="right" vertical="center"/>
    </xf>
    <xf numFmtId="3" fontId="15" fillId="0" borderId="46" xfId="0" applyNumberFormat="1" applyFont="1" applyFill="1" applyBorder="1" applyAlignment="1">
      <alignment horizontal="right" vertical="center"/>
    </xf>
    <xf numFmtId="3" fontId="15" fillId="0" borderId="47" xfId="0" applyNumberFormat="1" applyFont="1" applyFill="1" applyBorder="1" applyAlignment="1">
      <alignment horizontal="right" vertical="center"/>
    </xf>
    <xf numFmtId="1" fontId="10" fillId="0" borderId="20" xfId="0" applyNumberFormat="1" applyFont="1" applyFill="1" applyBorder="1" applyAlignment="1">
      <alignment horizontal="left" vertical="center"/>
    </xf>
    <xf numFmtId="1" fontId="10" fillId="0" borderId="48" xfId="0" applyNumberFormat="1" applyFont="1" applyFill="1" applyBorder="1" applyAlignment="1">
      <alignment horizontal="right" vertical="center"/>
    </xf>
    <xf numFmtId="1" fontId="7" fillId="0" borderId="49" xfId="0" applyNumberFormat="1" applyFont="1" applyFill="1" applyBorder="1" applyAlignment="1">
      <alignment horizontal="left" vertical="center"/>
    </xf>
    <xf numFmtId="49" fontId="7" fillId="0" borderId="50" xfId="0" applyNumberFormat="1" applyFont="1" applyFill="1" applyBorder="1" applyAlignment="1">
      <alignment horizontal="left" vertical="center" wrapText="1"/>
    </xf>
    <xf numFmtId="0" fontId="4" fillId="0" borderId="51" xfId="0" applyFont="1" applyFill="1" applyBorder="1" applyAlignment="1">
      <alignment horizontal="left" vertical="center" wrapText="1"/>
    </xf>
    <xf numFmtId="167" fontId="15" fillId="0" borderId="52" xfId="0" applyNumberFormat="1" applyFont="1" applyFill="1" applyBorder="1" applyAlignment="1">
      <alignment horizontal="right" vertical="center"/>
    </xf>
    <xf numFmtId="167" fontId="15" fillId="0" borderId="53" xfId="0" applyNumberFormat="1" applyFont="1" applyFill="1" applyBorder="1" applyAlignment="1">
      <alignment horizontal="right" vertical="center"/>
    </xf>
    <xf numFmtId="167" fontId="15" fillId="0" borderId="50" xfId="0" applyNumberFormat="1" applyFont="1" applyFill="1" applyBorder="1" applyAlignment="1">
      <alignment horizontal="right" vertical="center"/>
    </xf>
    <xf numFmtId="3" fontId="15" fillId="0" borderId="54" xfId="0" applyNumberFormat="1" applyFont="1" applyFill="1" applyBorder="1" applyAlignment="1">
      <alignment horizontal="right" vertical="center"/>
    </xf>
    <xf numFmtId="3" fontId="15" fillId="0" borderId="55" xfId="0" applyNumberFormat="1" applyFont="1" applyFill="1" applyBorder="1" applyAlignment="1">
      <alignment horizontal="right" vertical="center"/>
    </xf>
    <xf numFmtId="3" fontId="15" fillId="0" borderId="56" xfId="0" applyNumberFormat="1" applyFont="1" applyFill="1" applyBorder="1" applyAlignment="1">
      <alignment horizontal="right" vertical="center"/>
    </xf>
    <xf numFmtId="3" fontId="15" fillId="0" borderId="53" xfId="0" applyNumberFormat="1" applyFont="1" applyFill="1" applyBorder="1" applyAlignment="1">
      <alignment horizontal="right" vertical="center"/>
    </xf>
    <xf numFmtId="167" fontId="7" fillId="0" borderId="0" xfId="0" applyNumberFormat="1" applyFont="1" applyFill="1" applyAlignment="1">
      <alignment horizontal="left"/>
    </xf>
    <xf numFmtId="167" fontId="15" fillId="0" borderId="57" xfId="0" applyNumberFormat="1" applyFont="1" applyFill="1" applyBorder="1" applyAlignment="1">
      <alignment horizontal="right" vertical="center"/>
    </xf>
    <xf numFmtId="167" fontId="15" fillId="0" borderId="49" xfId="0" applyNumberFormat="1" applyFont="1" applyFill="1" applyBorder="1" applyAlignment="1">
      <alignment horizontal="right" vertical="center"/>
    </xf>
    <xf numFmtId="3" fontId="10" fillId="0" borderId="54" xfId="0" applyNumberFormat="1" applyFont="1" applyFill="1" applyBorder="1" applyAlignment="1">
      <alignment horizontal="right" vertical="center"/>
    </xf>
    <xf numFmtId="3" fontId="15" fillId="0" borderId="50" xfId="0" applyNumberFormat="1" applyFont="1" applyFill="1" applyBorder="1" applyAlignment="1">
      <alignment horizontal="right" vertical="center"/>
    </xf>
    <xf numFmtId="3" fontId="15" fillId="0" borderId="51" xfId="0" applyNumberFormat="1" applyFont="1" applyFill="1" applyBorder="1" applyAlignment="1">
      <alignment horizontal="right" vertical="center"/>
    </xf>
    <xf numFmtId="167" fontId="10" fillId="0" borderId="24" xfId="0" applyNumberFormat="1" applyFont="1" applyFill="1" applyBorder="1" applyAlignment="1">
      <alignment horizontal="right" vertical="center"/>
    </xf>
    <xf numFmtId="167" fontId="10" fillId="0" borderId="1" xfId="0" applyNumberFormat="1" applyFont="1" applyFill="1" applyBorder="1" applyAlignment="1">
      <alignment horizontal="right" vertical="center"/>
    </xf>
    <xf numFmtId="167" fontId="10" fillId="0" borderId="16" xfId="0" applyNumberFormat="1" applyFont="1" applyFill="1" applyBorder="1" applyAlignment="1">
      <alignment horizontal="right" vertical="center"/>
    </xf>
    <xf numFmtId="3" fontId="10" fillId="0" borderId="58" xfId="0" applyNumberFormat="1" applyFont="1" applyFill="1" applyBorder="1" applyAlignment="1">
      <alignment horizontal="right" vertical="center"/>
    </xf>
    <xf numFmtId="3" fontId="10" fillId="0" borderId="59" xfId="0" applyNumberFormat="1" applyFont="1" applyFill="1" applyBorder="1" applyAlignment="1">
      <alignment horizontal="right" vertical="center"/>
    </xf>
    <xf numFmtId="3" fontId="10" fillId="0" borderId="60" xfId="0" applyNumberFormat="1" applyFont="1" applyFill="1" applyBorder="1" applyAlignment="1">
      <alignment horizontal="right" vertical="center"/>
    </xf>
    <xf numFmtId="167" fontId="10" fillId="0" borderId="38" xfId="0" applyNumberFormat="1" applyFont="1" applyFill="1" applyBorder="1" applyAlignment="1">
      <alignment horizontal="right" vertical="center"/>
    </xf>
    <xf numFmtId="167" fontId="10" fillId="0" borderId="4" xfId="0" applyNumberFormat="1" applyFont="1" applyFill="1" applyBorder="1" applyAlignment="1">
      <alignment horizontal="right" vertical="center"/>
    </xf>
    <xf numFmtId="167" fontId="10" fillId="0" borderId="25" xfId="0" applyNumberFormat="1" applyFont="1" applyFill="1" applyBorder="1" applyAlignment="1">
      <alignment horizontal="right" vertical="center"/>
    </xf>
    <xf numFmtId="1" fontId="10" fillId="0" borderId="29" xfId="0" applyNumberFormat="1" applyFont="1" applyFill="1" applyBorder="1" applyAlignment="1">
      <alignment horizontal="right" vertical="center"/>
    </xf>
    <xf numFmtId="1" fontId="10" fillId="0" borderId="4" xfId="0" applyNumberFormat="1" applyFont="1" applyFill="1" applyBorder="1" applyAlignment="1">
      <alignment horizontal="right" vertical="center"/>
    </xf>
    <xf numFmtId="167" fontId="10" fillId="0" borderId="29" xfId="0" applyNumberFormat="1" applyFont="1" applyFill="1" applyBorder="1" applyAlignment="1">
      <alignment horizontal="right" vertical="center"/>
    </xf>
    <xf numFmtId="1" fontId="7" fillId="0" borderId="12" xfId="0" applyNumberFormat="1" applyFont="1" applyFill="1" applyBorder="1" applyAlignment="1">
      <alignment horizontal="left" vertical="center"/>
    </xf>
    <xf numFmtId="49" fontId="7" fillId="0" borderId="15" xfId="0" applyNumberFormat="1" applyFont="1" applyFill="1" applyBorder="1" applyAlignment="1">
      <alignment horizontal="left" vertical="center" wrapText="1"/>
    </xf>
    <xf numFmtId="3" fontId="15" fillId="0" borderId="43" xfId="0" applyNumberFormat="1" applyFont="1" applyFill="1" applyBorder="1" applyAlignment="1">
      <alignment horizontal="right" vertical="center"/>
    </xf>
    <xf numFmtId="3" fontId="15" fillId="0" borderId="41" xfId="0" applyNumberFormat="1" applyFont="1" applyFill="1" applyBorder="1" applyAlignment="1">
      <alignment horizontal="right" vertical="center"/>
    </xf>
    <xf numFmtId="3" fontId="15" fillId="0" borderId="42" xfId="0" applyNumberFormat="1" applyFont="1" applyFill="1" applyBorder="1" applyAlignment="1">
      <alignment horizontal="right" vertical="center"/>
    </xf>
    <xf numFmtId="3" fontId="15" fillId="0" borderId="61" xfId="0" applyNumberFormat="1" applyFont="1" applyFill="1" applyBorder="1" applyAlignment="1">
      <alignment horizontal="right" vertical="center"/>
    </xf>
    <xf numFmtId="1" fontId="15" fillId="0" borderId="24" xfId="0" applyNumberFormat="1" applyFont="1" applyFill="1" applyBorder="1" applyAlignment="1">
      <alignment horizontal="right" vertical="center"/>
    </xf>
    <xf numFmtId="1" fontId="15" fillId="0" borderId="4" xfId="0" applyNumberFormat="1" applyFont="1" applyFill="1" applyBorder="1" applyAlignment="1">
      <alignment horizontal="right" vertical="center"/>
    </xf>
    <xf numFmtId="1" fontId="10" fillId="0" borderId="38" xfId="0" applyNumberFormat="1" applyFont="1" applyFill="1" applyBorder="1" applyAlignment="1">
      <alignment horizontal="right" vertical="center"/>
    </xf>
    <xf numFmtId="1" fontId="10" fillId="0" borderId="23" xfId="0" applyNumberFormat="1" applyFont="1" applyFill="1" applyBorder="1" applyAlignment="1">
      <alignment horizontal="right" vertical="center"/>
    </xf>
    <xf numFmtId="3" fontId="10" fillId="0" borderId="32" xfId="0" applyNumberFormat="1" applyFont="1" applyFill="1" applyBorder="1" applyAlignment="1">
      <alignment horizontal="right" vertical="center"/>
    </xf>
    <xf numFmtId="1" fontId="10" fillId="0" borderId="3" xfId="0" applyNumberFormat="1" applyFont="1" applyFill="1" applyBorder="1" applyAlignment="1">
      <alignment horizontal="right" vertical="center"/>
    </xf>
    <xf numFmtId="3" fontId="10" fillId="0" borderId="62" xfId="0" applyNumberFormat="1" applyFont="1" applyFill="1" applyBorder="1" applyAlignment="1">
      <alignment horizontal="right" vertical="center"/>
    </xf>
    <xf numFmtId="1" fontId="15" fillId="0" borderId="15" xfId="0" applyNumberFormat="1" applyFont="1" applyFill="1" applyBorder="1" applyAlignment="1">
      <alignment horizontal="right" vertical="center"/>
    </xf>
    <xf numFmtId="1" fontId="15" fillId="0" borderId="14" xfId="0" applyNumberFormat="1" applyFont="1" applyFill="1" applyBorder="1" applyAlignment="1">
      <alignment horizontal="right" vertical="center"/>
    </xf>
    <xf numFmtId="1" fontId="15" fillId="0" borderId="43" xfId="0" applyNumberFormat="1" applyFont="1" applyFill="1" applyBorder="1" applyAlignment="1">
      <alignment horizontal="right" vertical="center"/>
    </xf>
    <xf numFmtId="3" fontId="10" fillId="0" borderId="14" xfId="0" applyNumberFormat="1" applyFont="1" applyFill="1" applyBorder="1" applyAlignment="1">
      <alignment horizontal="right" vertical="center"/>
    </xf>
    <xf numFmtId="1" fontId="15" fillId="0" borderId="2" xfId="0" applyNumberFormat="1" applyFont="1" applyFill="1" applyBorder="1" applyAlignment="1">
      <alignment horizontal="right" vertical="center"/>
    </xf>
    <xf numFmtId="3" fontId="15" fillId="0" borderId="3" xfId="0" applyNumberFormat="1" applyFont="1" applyFill="1" applyBorder="1" applyAlignment="1">
      <alignment horizontal="right" vertical="center"/>
    </xf>
    <xf numFmtId="3" fontId="15" fillId="0" borderId="63" xfId="0" applyNumberFormat="1" applyFont="1" applyFill="1" applyBorder="1" applyAlignment="1">
      <alignment horizontal="right" vertical="center"/>
    </xf>
    <xf numFmtId="3" fontId="15" fillId="0" borderId="35" xfId="0" applyNumberFormat="1" applyFont="1" applyFill="1" applyBorder="1" applyAlignment="1">
      <alignment horizontal="right" vertical="center"/>
    </xf>
    <xf numFmtId="3" fontId="10" fillId="0" borderId="25" xfId="0" applyNumberFormat="1" applyFont="1" applyFill="1" applyBorder="1" applyAlignment="1">
      <alignment horizontal="right" vertical="center"/>
    </xf>
    <xf numFmtId="3" fontId="15" fillId="0" borderId="36" xfId="0" applyNumberFormat="1" applyFont="1" applyFill="1" applyBorder="1" applyAlignment="1">
      <alignment horizontal="right" vertical="center"/>
    </xf>
    <xf numFmtId="3" fontId="10" fillId="0" borderId="43" xfId="0" applyNumberFormat="1" applyFont="1" applyFill="1" applyBorder="1" applyAlignment="1">
      <alignment horizontal="right" vertical="center"/>
    </xf>
    <xf numFmtId="49" fontId="10" fillId="0" borderId="39" xfId="0" applyNumberFormat="1" applyFont="1" applyFill="1" applyBorder="1" applyAlignment="1">
      <alignment horizontal="left" vertical="center" wrapText="1"/>
    </xf>
    <xf numFmtId="3" fontId="10" fillId="0" borderId="64" xfId="0" applyNumberFormat="1" applyFont="1" applyFill="1" applyBorder="1" applyAlignment="1">
      <alignment horizontal="right" vertical="center"/>
    </xf>
    <xf numFmtId="3" fontId="10" fillId="0" borderId="65" xfId="0" applyNumberFormat="1" applyFont="1" applyFill="1" applyBorder="1" applyAlignment="1">
      <alignment horizontal="right" vertical="center"/>
    </xf>
    <xf numFmtId="1" fontId="7" fillId="0" borderId="66" xfId="0" applyNumberFormat="1" applyFont="1" applyFill="1" applyBorder="1" applyAlignment="1">
      <alignment horizontal="left" vertical="center"/>
    </xf>
    <xf numFmtId="49" fontId="7" fillId="0" borderId="67"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3" fontId="15" fillId="0" borderId="58" xfId="0" applyNumberFormat="1" applyFont="1" applyFill="1" applyBorder="1" applyAlignment="1">
      <alignment horizontal="right" vertical="center"/>
    </xf>
    <xf numFmtId="3" fontId="15" fillId="0" borderId="68" xfId="0" applyNumberFormat="1" applyFont="1" applyFill="1" applyBorder="1" applyAlignment="1">
      <alignment horizontal="right" vertical="center"/>
    </xf>
    <xf numFmtId="3" fontId="15" fillId="0" borderId="69" xfId="0" applyNumberFormat="1" applyFont="1" applyFill="1" applyBorder="1" applyAlignment="1">
      <alignment horizontal="right" vertical="center"/>
    </xf>
    <xf numFmtId="3" fontId="15" fillId="0" borderId="60" xfId="0" applyNumberFormat="1" applyFont="1" applyFill="1" applyBorder="1" applyAlignment="1">
      <alignment horizontal="right" vertical="center"/>
    </xf>
    <xf numFmtId="3" fontId="15" fillId="0" borderId="29" xfId="0" applyNumberFormat="1" applyFont="1" applyFill="1" applyBorder="1" applyAlignment="1">
      <alignment horizontal="right" vertical="center"/>
    </xf>
    <xf numFmtId="3" fontId="15" fillId="0" borderId="23" xfId="0" applyNumberFormat="1" applyFont="1" applyFill="1" applyBorder="1" applyAlignment="1">
      <alignment horizontal="right" vertical="center"/>
    </xf>
    <xf numFmtId="1" fontId="15" fillId="0" borderId="48" xfId="0" applyNumberFormat="1" applyFont="1" applyFill="1" applyBorder="1" applyAlignment="1">
      <alignment horizontal="right" vertical="center"/>
    </xf>
    <xf numFmtId="3" fontId="15" fillId="0" borderId="31" xfId="0" applyNumberFormat="1" applyFont="1" applyFill="1" applyBorder="1" applyAlignment="1">
      <alignment horizontal="right" vertical="center"/>
    </xf>
    <xf numFmtId="1" fontId="10" fillId="0" borderId="70" xfId="0" applyNumberFormat="1" applyFont="1" applyFill="1" applyBorder="1" applyAlignment="1">
      <alignment horizontal="left" vertical="center"/>
    </xf>
    <xf numFmtId="49" fontId="10" fillId="0" borderId="71" xfId="0" applyNumberFormat="1" applyFont="1" applyFill="1" applyBorder="1" applyAlignment="1">
      <alignment horizontal="left" vertical="center" wrapText="1"/>
    </xf>
    <xf numFmtId="49" fontId="10" fillId="0" borderId="72" xfId="0" applyNumberFormat="1" applyFont="1" applyFill="1" applyBorder="1" applyAlignment="1">
      <alignment horizontal="left" vertical="center" wrapText="1"/>
    </xf>
    <xf numFmtId="3" fontId="10" fillId="0" borderId="73" xfId="0" applyNumberFormat="1" applyFont="1" applyFill="1" applyBorder="1" applyAlignment="1">
      <alignment horizontal="right" vertical="center"/>
    </xf>
    <xf numFmtId="3" fontId="10" fillId="0" borderId="71" xfId="0" applyNumberFormat="1" applyFont="1" applyFill="1" applyBorder="1" applyAlignment="1">
      <alignment horizontal="right" vertical="center"/>
    </xf>
    <xf numFmtId="3" fontId="10" fillId="0" borderId="72" xfId="0" applyNumberFormat="1" applyFont="1" applyFill="1" applyBorder="1" applyAlignment="1">
      <alignment horizontal="right" vertical="center"/>
    </xf>
    <xf numFmtId="1" fontId="10" fillId="0" borderId="71" xfId="0" applyNumberFormat="1" applyFont="1" applyFill="1" applyBorder="1" applyAlignment="1">
      <alignment horizontal="right" vertical="center"/>
    </xf>
    <xf numFmtId="3" fontId="10" fillId="0" borderId="74" xfId="0" applyNumberFormat="1" applyFont="1" applyFill="1" applyBorder="1" applyAlignment="1">
      <alignment horizontal="right" vertical="center"/>
    </xf>
    <xf numFmtId="1" fontId="10" fillId="0" borderId="35" xfId="0" applyNumberFormat="1" applyFont="1" applyFill="1" applyBorder="1" applyAlignment="1">
      <alignment horizontal="left" vertical="center"/>
    </xf>
    <xf numFmtId="1" fontId="10" fillId="0" borderId="76" xfId="0" applyNumberFormat="1" applyFont="1" applyFill="1" applyBorder="1" applyAlignment="1">
      <alignment horizontal="left" vertical="center"/>
    </xf>
    <xf numFmtId="49" fontId="10" fillId="0" borderId="77" xfId="0" applyNumberFormat="1" applyFont="1" applyFill="1" applyBorder="1" applyAlignment="1">
      <alignment horizontal="left" vertical="center" wrapText="1"/>
    </xf>
    <xf numFmtId="49" fontId="10" fillId="0" borderId="78" xfId="0" applyNumberFormat="1" applyFont="1" applyFill="1" applyBorder="1" applyAlignment="1">
      <alignment horizontal="left" vertical="center" wrapText="1"/>
    </xf>
    <xf numFmtId="3" fontId="10" fillId="0" borderId="79" xfId="0" applyNumberFormat="1" applyFont="1" applyFill="1" applyBorder="1" applyAlignment="1">
      <alignment horizontal="right" vertical="center"/>
    </xf>
    <xf numFmtId="3" fontId="10" fillId="0" borderId="77" xfId="0" applyNumberFormat="1" applyFont="1" applyFill="1" applyBorder="1" applyAlignment="1">
      <alignment horizontal="right" vertical="center"/>
    </xf>
    <xf numFmtId="3" fontId="10" fillId="0" borderId="78" xfId="0" applyNumberFormat="1" applyFont="1" applyFill="1" applyBorder="1" applyAlignment="1">
      <alignment horizontal="right" vertical="center"/>
    </xf>
    <xf numFmtId="1" fontId="10" fillId="0" borderId="77" xfId="0" applyNumberFormat="1" applyFont="1" applyFill="1" applyBorder="1" applyAlignment="1">
      <alignment horizontal="right" vertical="center"/>
    </xf>
    <xf numFmtId="3" fontId="10" fillId="0" borderId="80" xfId="0" applyNumberFormat="1" applyFont="1" applyFill="1" applyBorder="1" applyAlignment="1">
      <alignment horizontal="right" vertical="center"/>
    </xf>
    <xf numFmtId="1" fontId="7" fillId="0" borderId="40" xfId="0" applyNumberFormat="1" applyFont="1" applyFill="1" applyBorder="1" applyAlignment="1">
      <alignment horizontal="left" vertical="center"/>
    </xf>
    <xf numFmtId="3" fontId="15" fillId="0" borderId="82" xfId="0" applyNumberFormat="1" applyFont="1" applyFill="1" applyBorder="1" applyAlignment="1">
      <alignment horizontal="right" vertical="center"/>
    </xf>
    <xf numFmtId="3" fontId="15" fillId="0" borderId="81" xfId="0" applyNumberFormat="1" applyFont="1" applyFill="1" applyBorder="1" applyAlignment="1">
      <alignment horizontal="right" vertical="center"/>
    </xf>
    <xf numFmtId="3" fontId="15" fillId="0" borderId="83" xfId="0" applyNumberFormat="1" applyFont="1" applyFill="1" applyBorder="1" applyAlignment="1">
      <alignment horizontal="right" vertical="center"/>
    </xf>
    <xf numFmtId="1" fontId="7" fillId="0" borderId="84" xfId="0" applyNumberFormat="1" applyFont="1" applyFill="1" applyBorder="1" applyAlignment="1">
      <alignment horizontal="left" vertical="center"/>
    </xf>
    <xf numFmtId="1" fontId="10" fillId="0" borderId="84" xfId="0" applyNumberFormat="1" applyFont="1" applyFill="1" applyBorder="1" applyAlignment="1">
      <alignment horizontal="left" vertical="center"/>
    </xf>
    <xf numFmtId="1" fontId="10" fillId="0" borderId="85" xfId="0" applyNumberFormat="1" applyFont="1" applyFill="1" applyBorder="1" applyAlignment="1">
      <alignment horizontal="right" vertical="center"/>
    </xf>
    <xf numFmtId="3" fontId="10" fillId="0" borderId="86" xfId="0" applyNumberFormat="1" applyFont="1" applyFill="1" applyBorder="1" applyAlignment="1">
      <alignment horizontal="right" vertical="center"/>
    </xf>
    <xf numFmtId="3" fontId="10" fillId="0" borderId="44" xfId="0" applyNumberFormat="1" applyFont="1" applyFill="1" applyBorder="1" applyAlignment="1">
      <alignment horizontal="right" vertical="center"/>
    </xf>
    <xf numFmtId="1" fontId="3" fillId="0" borderId="84" xfId="0" applyNumberFormat="1" applyFont="1" applyFill="1" applyBorder="1" applyAlignment="1">
      <alignment horizontal="left" vertical="center"/>
    </xf>
    <xf numFmtId="1" fontId="10" fillId="0" borderId="87" xfId="0" applyNumberFormat="1" applyFont="1" applyFill="1" applyBorder="1" applyAlignment="1">
      <alignment horizontal="left" vertical="center"/>
    </xf>
    <xf numFmtId="49" fontId="7" fillId="0" borderId="3" xfId="0" applyNumberFormat="1" applyFont="1" applyFill="1" applyBorder="1" applyAlignment="1">
      <alignment horizontal="left" vertical="center" wrapText="1"/>
    </xf>
    <xf numFmtId="3" fontId="10" fillId="0" borderId="75" xfId="0" applyNumberFormat="1" applyFont="1" applyFill="1" applyBorder="1" applyAlignment="1">
      <alignment horizontal="right" vertical="center"/>
    </xf>
    <xf numFmtId="1" fontId="10" fillId="0" borderId="88" xfId="0" applyNumberFormat="1" applyFont="1" applyFill="1" applyBorder="1" applyAlignment="1">
      <alignment horizontal="left" vertical="center"/>
    </xf>
    <xf numFmtId="3" fontId="10" fillId="0" borderId="89" xfId="0" applyNumberFormat="1" applyFont="1" applyFill="1" applyBorder="1" applyAlignment="1">
      <alignment horizontal="right" vertical="center"/>
    </xf>
    <xf numFmtId="3" fontId="10" fillId="0" borderId="9" xfId="0" applyNumberFormat="1" applyFont="1" applyFill="1" applyBorder="1" applyAlignment="1">
      <alignment horizontal="right" vertical="center"/>
    </xf>
    <xf numFmtId="3" fontId="10" fillId="0" borderId="28" xfId="0" applyNumberFormat="1" applyFont="1" applyFill="1" applyBorder="1" applyAlignment="1">
      <alignment horizontal="right" vertical="center"/>
    </xf>
    <xf numFmtId="1" fontId="10" fillId="0" borderId="9" xfId="0" applyNumberFormat="1" applyFont="1" applyFill="1" applyBorder="1" applyAlignment="1">
      <alignment horizontal="right" vertical="center"/>
    </xf>
    <xf numFmtId="3" fontId="10" fillId="0" borderId="90" xfId="0" applyNumberFormat="1" applyFont="1" applyFill="1" applyBorder="1" applyAlignment="1">
      <alignment horizontal="right" vertical="center"/>
    </xf>
    <xf numFmtId="3" fontId="10" fillId="0" borderId="5" xfId="0" applyNumberFormat="1" applyFont="1" applyFill="1" applyBorder="1" applyAlignment="1">
      <alignment horizontal="right" vertical="center"/>
    </xf>
    <xf numFmtId="49" fontId="10" fillId="0" borderId="20" xfId="0" applyNumberFormat="1" applyFont="1" applyFill="1" applyBorder="1" applyAlignment="1">
      <alignment horizontal="left" vertical="center"/>
    </xf>
    <xf numFmtId="1" fontId="15" fillId="0" borderId="45" xfId="0" applyNumberFormat="1" applyFont="1" applyFill="1" applyBorder="1" applyAlignment="1">
      <alignment horizontal="right" vertical="center"/>
    </xf>
    <xf numFmtId="3" fontId="15" fillId="0" borderId="45" xfId="0" applyNumberFormat="1" applyFont="1" applyFill="1" applyBorder="1" applyAlignment="1">
      <alignment horizontal="right" vertical="center"/>
    </xf>
    <xf numFmtId="0" fontId="4" fillId="0" borderId="18" xfId="0" applyFont="1" applyFill="1" applyBorder="1" applyAlignment="1">
      <alignment horizontal="left" vertical="center" wrapText="1"/>
    </xf>
    <xf numFmtId="3" fontId="10" fillId="0" borderId="61" xfId="0" applyNumberFormat="1" applyFont="1" applyFill="1" applyBorder="1" applyAlignment="1">
      <alignment horizontal="right" vertical="center"/>
    </xf>
    <xf numFmtId="0" fontId="12" fillId="0" borderId="44" xfId="0" applyFont="1" applyFill="1" applyBorder="1" applyAlignment="1">
      <alignment horizontal="left" vertical="center" wrapText="1"/>
    </xf>
    <xf numFmtId="1" fontId="10" fillId="0" borderId="24" xfId="0" applyNumberFormat="1" applyFont="1" applyFill="1" applyBorder="1" applyAlignment="1">
      <alignment horizontal="right" vertical="center"/>
    </xf>
    <xf numFmtId="1" fontId="10" fillId="0" borderId="91" xfId="0" applyNumberFormat="1" applyFont="1" applyFill="1" applyBorder="1" applyAlignment="1">
      <alignment horizontal="right" vertical="center"/>
    </xf>
    <xf numFmtId="3" fontId="10" fillId="0" borderId="93" xfId="0" applyNumberFormat="1" applyFont="1" applyFill="1" applyBorder="1" applyAlignment="1">
      <alignment horizontal="right" vertical="center"/>
    </xf>
    <xf numFmtId="3" fontId="10" fillId="0" borderId="11" xfId="0" applyNumberFormat="1" applyFont="1" applyFill="1" applyBorder="1" applyAlignment="1">
      <alignment horizontal="right" vertical="center"/>
    </xf>
    <xf numFmtId="3" fontId="10" fillId="0" borderId="94" xfId="0" applyNumberFormat="1" applyFont="1" applyFill="1" applyBorder="1" applyAlignment="1">
      <alignment horizontal="right" vertical="center"/>
    </xf>
    <xf numFmtId="0" fontId="4" fillId="0" borderId="95" xfId="0" applyFont="1" applyFill="1" applyBorder="1" applyAlignment="1">
      <alignment horizontal="left" vertical="top"/>
    </xf>
    <xf numFmtId="3" fontId="7" fillId="0" borderId="96" xfId="0" applyNumberFormat="1" applyFont="1" applyFill="1" applyBorder="1" applyAlignment="1">
      <alignment horizontal="right" vertical="center"/>
    </xf>
    <xf numFmtId="3" fontId="7" fillId="0" borderId="98" xfId="0" applyNumberFormat="1" applyFont="1" applyFill="1" applyBorder="1" applyAlignment="1">
      <alignment horizontal="right" vertical="center"/>
    </xf>
    <xf numFmtId="3" fontId="7" fillId="0" borderId="99" xfId="0" applyNumberFormat="1" applyFont="1" applyFill="1" applyBorder="1" applyAlignment="1">
      <alignment horizontal="right" vertical="center"/>
    </xf>
    <xf numFmtId="0" fontId="4" fillId="0" borderId="0" xfId="0" applyFont="1" applyFill="1" applyAlignment="1">
      <alignment horizontal="left"/>
    </xf>
    <xf numFmtId="3" fontId="12" fillId="0" borderId="0" xfId="0" applyNumberFormat="1" applyFont="1" applyFill="1" applyAlignment="1">
      <alignment horizontal="left"/>
    </xf>
    <xf numFmtId="1" fontId="12" fillId="0" borderId="0" xfId="0" applyNumberFormat="1" applyFont="1" applyFill="1" applyAlignment="1">
      <alignment horizontal="left"/>
    </xf>
    <xf numFmtId="49" fontId="12" fillId="0" borderId="0" xfId="0" applyNumberFormat="1" applyFont="1" applyFill="1" applyAlignment="1">
      <alignment horizontal="left" vertical="top"/>
    </xf>
    <xf numFmtId="1" fontId="12" fillId="0" borderId="0" xfId="0" applyNumberFormat="1" applyFont="1" applyFill="1" applyAlignment="1">
      <alignment horizontal="left" vertical="top"/>
    </xf>
    <xf numFmtId="0" fontId="12" fillId="0" borderId="0" xfId="0" applyFont="1" applyFill="1"/>
    <xf numFmtId="3" fontId="12" fillId="0" borderId="0" xfId="0" applyNumberFormat="1" applyFont="1" applyFill="1" applyAlignment="1">
      <alignment horizontal="left" vertical="top"/>
    </xf>
    <xf numFmtId="4" fontId="12" fillId="0" borderId="0" xfId="0" applyNumberFormat="1" applyFont="1" applyFill="1" applyAlignment="1">
      <alignment horizontal="left" vertical="top"/>
    </xf>
    <xf numFmtId="1" fontId="7" fillId="0" borderId="53" xfId="0" applyNumberFormat="1" applyFont="1" applyFill="1" applyBorder="1" applyAlignment="1">
      <alignment horizontal="right" vertical="center"/>
    </xf>
    <xf numFmtId="167" fontId="10" fillId="0" borderId="17" xfId="0" applyNumberFormat="1" applyFont="1" applyFill="1" applyBorder="1" applyAlignment="1">
      <alignment horizontal="right" vertical="center"/>
    </xf>
    <xf numFmtId="167" fontId="10" fillId="0" borderId="26" xfId="0" applyNumberFormat="1" applyFont="1" applyFill="1" applyBorder="1" applyAlignment="1">
      <alignment horizontal="right" vertical="center"/>
    </xf>
    <xf numFmtId="1" fontId="10" fillId="0" borderId="26" xfId="0" applyNumberFormat="1" applyFont="1" applyFill="1" applyBorder="1" applyAlignment="1">
      <alignment horizontal="right" vertical="center"/>
    </xf>
    <xf numFmtId="1" fontId="15" fillId="0" borderId="26" xfId="0" applyNumberFormat="1" applyFont="1" applyFill="1" applyBorder="1" applyAlignment="1">
      <alignment horizontal="right" vertical="center"/>
    </xf>
    <xf numFmtId="3" fontId="10" fillId="0" borderId="120" xfId="0" applyNumberFormat="1" applyFont="1" applyFill="1" applyBorder="1" applyAlignment="1">
      <alignment horizontal="right" vertical="center"/>
    </xf>
    <xf numFmtId="1" fontId="10" fillId="0" borderId="66" xfId="0" applyNumberFormat="1" applyFont="1" applyFill="1" applyBorder="1" applyAlignment="1">
      <alignment horizontal="left" vertical="center"/>
    </xf>
    <xf numFmtId="0" fontId="12" fillId="0" borderId="69" xfId="0" applyFont="1" applyFill="1" applyBorder="1" applyAlignment="1">
      <alignment horizontal="left" vertical="center" wrapText="1"/>
    </xf>
    <xf numFmtId="0" fontId="8" fillId="0" borderId="7" xfId="0" applyFont="1" applyFill="1" applyBorder="1" applyAlignment="1">
      <alignment horizontal="left" vertical="top" wrapText="1"/>
    </xf>
    <xf numFmtId="0" fontId="12" fillId="0" borderId="121"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16" fillId="0" borderId="44" xfId="0" applyFont="1" applyFill="1" applyBorder="1" applyAlignment="1">
      <alignment horizontal="left" vertical="center" wrapText="1"/>
    </xf>
    <xf numFmtId="0" fontId="4" fillId="0" borderId="36"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1" fontId="10" fillId="0" borderId="122" xfId="0" applyNumberFormat="1" applyFont="1" applyFill="1" applyBorder="1" applyAlignment="1">
      <alignment horizontal="left" vertical="center"/>
    </xf>
    <xf numFmtId="49" fontId="10" fillId="0" borderId="123" xfId="0" applyNumberFormat="1" applyFont="1" applyFill="1" applyBorder="1" applyAlignment="1">
      <alignment horizontal="left" vertical="center" wrapText="1"/>
    </xf>
    <xf numFmtId="0" fontId="12" fillId="0" borderId="124" xfId="0" applyFont="1" applyFill="1" applyBorder="1" applyAlignment="1">
      <alignment horizontal="left" vertical="center" wrapText="1"/>
    </xf>
    <xf numFmtId="1" fontId="7" fillId="0" borderId="122" xfId="0" applyNumberFormat="1" applyFont="1" applyFill="1" applyBorder="1" applyAlignment="1">
      <alignment horizontal="left" vertical="center"/>
    </xf>
    <xf numFmtId="49" fontId="7" fillId="0" borderId="125" xfId="0" applyNumberFormat="1" applyFont="1" applyFill="1" applyBorder="1" applyAlignment="1">
      <alignment horizontal="left" vertical="center" wrapText="1"/>
    </xf>
    <xf numFmtId="49" fontId="7" fillId="0" borderId="126" xfId="0" applyNumberFormat="1" applyFont="1" applyFill="1" applyBorder="1" applyAlignment="1">
      <alignment horizontal="left" vertical="center" wrapText="1"/>
    </xf>
    <xf numFmtId="1" fontId="7" fillId="0" borderId="128" xfId="0" applyNumberFormat="1" applyFont="1" applyFill="1" applyBorder="1" applyAlignment="1">
      <alignment horizontal="left" vertical="center"/>
    </xf>
    <xf numFmtId="49" fontId="7" fillId="0" borderId="71" xfId="0" applyNumberFormat="1" applyFont="1" applyFill="1" applyBorder="1" applyAlignment="1">
      <alignment horizontal="left" vertical="center" wrapText="1"/>
    </xf>
    <xf numFmtId="49" fontId="7" fillId="0" borderId="72" xfId="0" applyNumberFormat="1" applyFont="1" applyFill="1" applyBorder="1" applyAlignment="1">
      <alignment horizontal="left" vertical="center" wrapText="1"/>
    </xf>
    <xf numFmtId="0" fontId="4" fillId="0" borderId="74" xfId="0" applyFont="1" applyFill="1" applyBorder="1" applyAlignment="1">
      <alignment horizontal="center" vertical="center" wrapText="1"/>
    </xf>
    <xf numFmtId="0" fontId="12" fillId="0" borderId="129" xfId="0" applyFont="1" applyFill="1" applyBorder="1" applyAlignment="1">
      <alignment horizontal="left" vertical="center" wrapText="1"/>
    </xf>
    <xf numFmtId="0" fontId="7" fillId="0" borderId="36" xfId="0" applyNumberFormat="1" applyFont="1" applyFill="1" applyBorder="1" applyAlignment="1">
      <alignment horizontal="left" vertical="center" wrapText="1"/>
    </xf>
    <xf numFmtId="0" fontId="10" fillId="0" borderId="44" xfId="0" applyFont="1" applyFill="1" applyBorder="1" applyAlignment="1">
      <alignment horizontal="left" vertical="center" wrapText="1"/>
    </xf>
    <xf numFmtId="0" fontId="4" fillId="0" borderId="121" xfId="0" applyFont="1" applyFill="1" applyBorder="1" applyAlignment="1">
      <alignment horizontal="center" vertical="center" wrapText="1"/>
    </xf>
    <xf numFmtId="0" fontId="4" fillId="0" borderId="121" xfId="0" applyFont="1" applyFill="1" applyBorder="1" applyAlignment="1">
      <alignment horizontal="left" vertical="center" wrapText="1"/>
    </xf>
    <xf numFmtId="0" fontId="12" fillId="0" borderId="7" xfId="0" applyFont="1" applyFill="1" applyBorder="1" applyAlignment="1">
      <alignment horizontal="left" vertical="center" wrapText="1"/>
    </xf>
    <xf numFmtId="49" fontId="10" fillId="0" borderId="36" xfId="0" applyNumberFormat="1" applyFont="1" applyFill="1" applyBorder="1" applyAlignment="1">
      <alignment horizontal="left" vertical="center" wrapText="1"/>
    </xf>
    <xf numFmtId="49" fontId="10" fillId="0" borderId="83" xfId="0" applyNumberFormat="1" applyFont="1" applyFill="1" applyBorder="1" applyAlignment="1">
      <alignment horizontal="left" vertical="center" wrapText="1"/>
    </xf>
    <xf numFmtId="166" fontId="10" fillId="0" borderId="36" xfId="3" applyNumberFormat="1" applyFont="1" applyFill="1" applyBorder="1" applyAlignment="1">
      <alignment horizontal="left" vertical="center" wrapText="1"/>
    </xf>
    <xf numFmtId="166" fontId="10" fillId="0" borderId="7" xfId="3" applyNumberFormat="1" applyFont="1" applyFill="1" applyBorder="1" applyAlignment="1">
      <alignment horizontal="left" vertical="center" wrapText="1"/>
    </xf>
    <xf numFmtId="0" fontId="4" fillId="0" borderId="90"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90" xfId="0" applyFont="1" applyFill="1" applyBorder="1" applyAlignment="1">
      <alignment horizontal="left" vertical="center" wrapText="1"/>
    </xf>
    <xf numFmtId="0" fontId="10" fillId="0" borderId="36" xfId="0" applyNumberFormat="1" applyFont="1" applyFill="1" applyBorder="1" applyAlignment="1">
      <alignment horizontal="left" vertical="center" wrapText="1"/>
    </xf>
    <xf numFmtId="49" fontId="10" fillId="0" borderId="7" xfId="0" applyNumberFormat="1" applyFont="1" applyFill="1" applyBorder="1" applyAlignment="1">
      <alignment horizontal="left" vertical="center" wrapText="1"/>
    </xf>
    <xf numFmtId="1" fontId="10" fillId="0" borderId="130" xfId="0" applyNumberFormat="1" applyFont="1" applyFill="1" applyBorder="1" applyAlignment="1">
      <alignment horizontal="left" vertical="center"/>
    </xf>
    <xf numFmtId="0" fontId="3" fillId="0" borderId="131" xfId="0" applyFont="1" applyFill="1" applyBorder="1" applyAlignment="1">
      <alignment vertical="top" wrapText="1"/>
    </xf>
    <xf numFmtId="0" fontId="4" fillId="0" borderId="36" xfId="0" applyFont="1" applyFill="1" applyBorder="1" applyAlignment="1">
      <alignment horizontal="left" vertical="center" wrapText="1"/>
    </xf>
    <xf numFmtId="0" fontId="3" fillId="0" borderId="132" xfId="0" applyFont="1" applyFill="1" applyBorder="1" applyAlignment="1">
      <alignment vertical="top" wrapText="1"/>
    </xf>
    <xf numFmtId="0" fontId="7" fillId="0" borderId="74" xfId="0" applyNumberFormat="1" applyFont="1" applyFill="1" applyBorder="1" applyAlignment="1">
      <alignment horizontal="left" vertical="center" wrapText="1"/>
    </xf>
    <xf numFmtId="0" fontId="7" fillId="0" borderId="80" xfId="0" applyNumberFormat="1" applyFont="1" applyFill="1" applyBorder="1" applyAlignment="1">
      <alignment horizontal="left" vertical="center" wrapText="1"/>
    </xf>
    <xf numFmtId="0" fontId="12" fillId="0" borderId="74" xfId="0" applyFont="1" applyFill="1" applyBorder="1" applyAlignment="1">
      <alignment horizontal="left" vertical="center" wrapText="1"/>
    </xf>
    <xf numFmtId="0" fontId="12" fillId="0" borderId="80" xfId="0" applyFont="1" applyFill="1" applyBorder="1" applyAlignment="1">
      <alignment horizontal="left" vertical="center" wrapText="1"/>
    </xf>
    <xf numFmtId="0" fontId="4" fillId="0" borderId="10" xfId="0" applyFont="1" applyFill="1" applyBorder="1" applyAlignment="1">
      <alignment horizontal="center" vertical="center" wrapText="1"/>
    </xf>
    <xf numFmtId="3" fontId="10" fillId="0" borderId="82" xfId="0" applyNumberFormat="1" applyFont="1" applyFill="1" applyBorder="1" applyAlignment="1">
      <alignment horizontal="right" vertical="center"/>
    </xf>
    <xf numFmtId="3" fontId="10" fillId="0" borderId="133" xfId="0" applyNumberFormat="1" applyFont="1" applyFill="1" applyBorder="1" applyAlignment="1">
      <alignment horizontal="right" vertical="center"/>
    </xf>
    <xf numFmtId="167" fontId="15" fillId="0" borderId="134" xfId="0" applyNumberFormat="1" applyFont="1" applyFill="1" applyBorder="1" applyAlignment="1">
      <alignment horizontal="right" vertical="center"/>
    </xf>
    <xf numFmtId="3" fontId="15" fillId="0" borderId="30" xfId="0" applyNumberFormat="1" applyFont="1" applyFill="1" applyBorder="1" applyAlignment="1">
      <alignment horizontal="right" vertical="center"/>
    </xf>
    <xf numFmtId="3" fontId="7" fillId="0" borderId="135" xfId="0" applyNumberFormat="1" applyFont="1" applyFill="1" applyBorder="1" applyAlignment="1">
      <alignment horizontal="right" vertical="center"/>
    </xf>
    <xf numFmtId="0" fontId="4" fillId="0" borderId="27" xfId="0" applyFont="1" applyFill="1" applyBorder="1" applyAlignment="1">
      <alignment horizontal="left" vertical="center" wrapText="1"/>
    </xf>
    <xf numFmtId="0" fontId="4" fillId="0" borderId="31" xfId="0" applyFont="1" applyFill="1" applyBorder="1" applyAlignment="1">
      <alignment horizontal="left" vertical="center" wrapText="1"/>
    </xf>
    <xf numFmtId="49" fontId="10" fillId="0" borderId="88" xfId="0" applyNumberFormat="1" applyFont="1" applyFill="1" applyBorder="1" applyAlignment="1">
      <alignment horizontal="left" vertical="center"/>
    </xf>
    <xf numFmtId="49" fontId="10" fillId="0" borderId="27" xfId="0" applyNumberFormat="1" applyFont="1" applyFill="1" applyBorder="1" applyAlignment="1">
      <alignment horizontal="left" vertical="center" wrapText="1"/>
    </xf>
    <xf numFmtId="49" fontId="10" fillId="0" borderId="35" xfId="0" applyNumberFormat="1" applyFont="1" applyFill="1" applyBorder="1" applyAlignment="1">
      <alignment horizontal="left" vertical="center" wrapText="1"/>
    </xf>
    <xf numFmtId="167" fontId="10" fillId="0" borderId="36" xfId="0" applyNumberFormat="1" applyFont="1" applyFill="1" applyBorder="1" applyAlignment="1">
      <alignment horizontal="left" vertical="center" wrapText="1"/>
    </xf>
    <xf numFmtId="49" fontId="10" fillId="0" borderId="84" xfId="0" applyNumberFormat="1" applyFont="1" applyFill="1" applyBorder="1" applyAlignment="1">
      <alignment horizontal="left" vertical="center"/>
    </xf>
    <xf numFmtId="49" fontId="12" fillId="0" borderId="36"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0" fontId="10" fillId="0" borderId="10" xfId="0" applyFont="1" applyFill="1" applyBorder="1" applyAlignment="1">
      <alignment horizontal="left" vertical="center" wrapText="1"/>
    </xf>
    <xf numFmtId="0" fontId="8" fillId="0" borderId="7" xfId="0" applyFont="1" applyFill="1" applyBorder="1" applyAlignment="1">
      <alignment vertical="top" wrapText="1"/>
    </xf>
    <xf numFmtId="165" fontId="12" fillId="0" borderId="121" xfId="1" applyFont="1" applyFill="1" applyBorder="1" applyAlignment="1" applyProtection="1">
      <alignment horizontal="left" vertical="center" wrapText="1"/>
    </xf>
    <xf numFmtId="49" fontId="3" fillId="0" borderId="36" xfId="0" applyNumberFormat="1" applyFont="1" applyFill="1" applyBorder="1" applyAlignment="1">
      <alignment horizontal="left" vertical="center" wrapText="1"/>
    </xf>
    <xf numFmtId="0" fontId="12" fillId="0" borderId="136" xfId="2" applyNumberFormat="1" applyFont="1" applyFill="1" applyBorder="1" applyAlignment="1">
      <alignment horizontal="left" vertical="center" wrapText="1"/>
    </xf>
    <xf numFmtId="3" fontId="10" fillId="0" borderId="137" xfId="0" applyNumberFormat="1" applyFont="1" applyFill="1" applyBorder="1" applyAlignment="1">
      <alignment horizontal="right" vertical="center"/>
    </xf>
    <xf numFmtId="0" fontId="4" fillId="0" borderId="101"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4" fillId="0" borderId="104" xfId="0" applyFont="1" applyFill="1" applyBorder="1" applyAlignment="1">
      <alignment horizontal="center" vertical="center" wrapText="1"/>
    </xf>
    <xf numFmtId="0" fontId="4" fillId="0" borderId="105" xfId="0" applyFont="1" applyFill="1" applyBorder="1" applyAlignment="1">
      <alignment horizontal="center" vertical="center" wrapText="1"/>
    </xf>
    <xf numFmtId="0" fontId="4" fillId="0" borderId="119"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13" fillId="0" borderId="0" xfId="0" applyFont="1" applyFill="1" applyAlignment="1">
      <alignment horizontal="center" vertical="center" wrapText="1"/>
    </xf>
    <xf numFmtId="0" fontId="12" fillId="0" borderId="0" xfId="0" applyFont="1" applyFill="1" applyAlignment="1">
      <alignment horizontal="center" vertical="top" wrapText="1"/>
    </xf>
    <xf numFmtId="0" fontId="12" fillId="0" borderId="0" xfId="0" applyFont="1" applyFill="1" applyAlignment="1">
      <alignment horizontal="left" vertical="top" wrapText="1"/>
    </xf>
    <xf numFmtId="0" fontId="4" fillId="0" borderId="106"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4" fillId="0" borderId="107" xfId="0" applyFont="1" applyFill="1" applyBorder="1" applyAlignment="1">
      <alignment horizontal="center" vertical="center" wrapText="1"/>
    </xf>
    <xf numFmtId="0" fontId="14" fillId="0" borderId="108" xfId="0" applyFont="1" applyFill="1" applyBorder="1" applyAlignment="1">
      <alignment horizontal="center" vertical="center" wrapText="1"/>
    </xf>
    <xf numFmtId="0" fontId="14" fillId="0" borderId="109" xfId="0" applyFont="1" applyFill="1" applyBorder="1" applyAlignment="1">
      <alignment horizontal="center" vertical="center" wrapText="1"/>
    </xf>
    <xf numFmtId="49" fontId="4" fillId="0" borderId="8" xfId="0" applyNumberFormat="1" applyFont="1" applyFill="1" applyBorder="1" applyAlignment="1" applyProtection="1">
      <alignment horizontal="center" vertical="center" wrapText="1"/>
    </xf>
    <xf numFmtId="49" fontId="4" fillId="0" borderId="85" xfId="0" applyNumberFormat="1" applyFont="1" applyFill="1" applyBorder="1" applyAlignment="1" applyProtection="1">
      <alignment horizontal="center" vertical="center" wrapText="1"/>
    </xf>
    <xf numFmtId="49" fontId="4" fillId="0" borderId="64" xfId="0" applyNumberFormat="1" applyFont="1" applyFill="1" applyBorder="1" applyAlignment="1" applyProtection="1">
      <alignment horizontal="center" vertical="center" wrapText="1"/>
    </xf>
    <xf numFmtId="0" fontId="7" fillId="0" borderId="110" xfId="0" applyNumberFormat="1" applyFont="1" applyFill="1" applyBorder="1" applyAlignment="1" applyProtection="1">
      <alignment horizontal="center" vertical="center" wrapText="1"/>
    </xf>
    <xf numFmtId="0" fontId="7" fillId="0" borderId="111" xfId="0" applyNumberFormat="1" applyFont="1" applyFill="1" applyBorder="1" applyAlignment="1" applyProtection="1">
      <alignment horizontal="center" vertical="center" wrapText="1"/>
    </xf>
    <xf numFmtId="0" fontId="7" fillId="0" borderId="99" xfId="0" applyNumberFormat="1" applyFont="1" applyFill="1" applyBorder="1" applyAlignment="1" applyProtection="1">
      <alignment horizontal="center" vertical="center" wrapText="1"/>
    </xf>
    <xf numFmtId="0" fontId="4" fillId="0" borderId="68"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4" fillId="0" borderId="113" xfId="0" applyFont="1" applyFill="1" applyBorder="1" applyAlignment="1">
      <alignment horizontal="center" vertical="center" wrapText="1"/>
    </xf>
    <xf numFmtId="49" fontId="4" fillId="0" borderId="74" xfId="0" applyNumberFormat="1" applyFont="1" applyFill="1" applyBorder="1" applyAlignment="1" applyProtection="1">
      <alignment horizontal="center" vertical="center" wrapText="1"/>
    </xf>
    <xf numFmtId="49" fontId="4" fillId="0" borderId="36" xfId="0" applyNumberFormat="1" applyFont="1" applyFill="1" applyBorder="1" applyAlignment="1" applyProtection="1">
      <alignment horizontal="center" vertical="center" wrapText="1"/>
    </xf>
    <xf numFmtId="49" fontId="4" fillId="0" borderId="80" xfId="0" applyNumberFormat="1" applyFont="1" applyFill="1" applyBorder="1" applyAlignment="1" applyProtection="1">
      <alignment horizontal="center" vertical="center" wrapText="1"/>
    </xf>
    <xf numFmtId="0" fontId="4" fillId="0" borderId="114" xfId="0" applyFont="1" applyFill="1" applyBorder="1" applyAlignment="1">
      <alignment horizontal="right" vertical="center"/>
    </xf>
    <xf numFmtId="0" fontId="4" fillId="0" borderId="115" xfId="0" applyFont="1" applyFill="1" applyBorder="1" applyAlignment="1">
      <alignment horizontal="right" vertical="center"/>
    </xf>
    <xf numFmtId="0" fontId="4" fillId="0" borderId="127" xfId="0" applyFont="1" applyFill="1" applyBorder="1" applyAlignment="1">
      <alignment horizontal="right" vertical="center"/>
    </xf>
    <xf numFmtId="0" fontId="17" fillId="0" borderId="0" xfId="0" applyFont="1" applyFill="1" applyAlignment="1">
      <alignment horizontal="left" vertical="top" wrapText="1"/>
    </xf>
    <xf numFmtId="0" fontId="17" fillId="0" borderId="0" xfId="0" applyFont="1" applyFill="1" applyAlignment="1">
      <alignment horizontal="left" wrapText="1"/>
    </xf>
    <xf numFmtId="0" fontId="4" fillId="0" borderId="10"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vertical="center" wrapText="1"/>
    </xf>
    <xf numFmtId="3" fontId="7" fillId="0" borderId="97" xfId="0" applyNumberFormat="1" applyFont="1" applyFill="1" applyBorder="1" applyAlignment="1">
      <alignment horizontal="right" vertical="center"/>
    </xf>
  </cellXfs>
  <cellStyles count="4">
    <cellStyle name="Обычный" xfId="0" builtinId="0"/>
    <cellStyle name="Обычный_osvita" xfId="1"/>
    <cellStyle name="Обычный_TDSheet" xfId="2"/>
    <cellStyle name="Стиль 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S216"/>
  <sheetViews>
    <sheetView tabSelected="1" zoomScaleSheetLayoutView="100" workbookViewId="0">
      <pane xSplit="4" ySplit="8" topLeftCell="E199" activePane="bottomRight" state="frozen"/>
      <selection pane="topRight" activeCell="E1" sqref="E1"/>
      <selection pane="bottomLeft" activeCell="A9" sqref="A9"/>
      <selection pane="bottomRight" activeCell="I209" sqref="I209"/>
    </sheetView>
  </sheetViews>
  <sheetFormatPr defaultColWidth="10.1640625" defaultRowHeight="11.45" customHeight="1" x14ac:dyDescent="0.2"/>
  <cols>
    <col min="1" max="1" width="14" style="5" customWidth="1"/>
    <col min="2" max="3" width="12.83203125" style="202" customWidth="1"/>
    <col min="4" max="4" width="39.83203125" style="5" customWidth="1"/>
    <col min="5" max="5" width="18.6640625" style="5" customWidth="1"/>
    <col min="6" max="6" width="17.5" style="5" customWidth="1"/>
    <col min="7" max="14" width="15.83203125" style="5" customWidth="1"/>
    <col min="15" max="15" width="17.1640625" style="5" customWidth="1"/>
    <col min="16" max="16" width="15.83203125" style="5" customWidth="1"/>
    <col min="17" max="17" width="16.1640625" style="204" customWidth="1"/>
    <col min="18" max="18" width="17.5" style="204" customWidth="1"/>
    <col min="19" max="19" width="19.1640625" style="204" customWidth="1"/>
    <col min="20" max="16384" width="10.1640625" style="204"/>
  </cols>
  <sheetData>
    <row r="1" spans="1:18" s="3" customFormat="1" ht="18.95" customHeight="1" x14ac:dyDescent="0.2">
      <c r="B1" s="284" t="s">
        <v>101</v>
      </c>
      <c r="C1" s="284"/>
      <c r="D1" s="284"/>
      <c r="E1" s="284"/>
      <c r="F1" s="284"/>
      <c r="G1" s="284"/>
      <c r="H1" s="284"/>
      <c r="I1" s="284"/>
      <c r="J1" s="284"/>
      <c r="K1" s="284"/>
      <c r="L1" s="284"/>
      <c r="N1" s="285" t="s">
        <v>100</v>
      </c>
      <c r="O1" s="285"/>
      <c r="P1" s="285"/>
    </row>
    <row r="2" spans="1:18" s="3" customFormat="1" ht="18.95" customHeight="1" x14ac:dyDescent="0.2">
      <c r="B2" s="284"/>
      <c r="C2" s="284"/>
      <c r="D2" s="284"/>
      <c r="E2" s="284"/>
      <c r="F2" s="284"/>
      <c r="G2" s="284"/>
      <c r="H2" s="284"/>
      <c r="I2" s="284"/>
      <c r="J2" s="284"/>
      <c r="K2" s="284"/>
      <c r="L2" s="284"/>
      <c r="N2" s="286" t="s">
        <v>94</v>
      </c>
      <c r="O2" s="286"/>
      <c r="P2" s="286"/>
    </row>
    <row r="3" spans="1:18" s="3" customFormat="1" ht="11.1" customHeight="1" x14ac:dyDescent="0.2">
      <c r="B3" s="4"/>
      <c r="C3" s="4"/>
      <c r="N3" s="5" t="s">
        <v>231</v>
      </c>
      <c r="P3" s="5" t="s">
        <v>95</v>
      </c>
    </row>
    <row r="4" spans="1:18" s="3" customFormat="1" ht="11.1" customHeight="1" thickBot="1" x14ac:dyDescent="0.25">
      <c r="B4" s="4"/>
      <c r="C4" s="4"/>
      <c r="P4" s="5" t="s">
        <v>0</v>
      </c>
    </row>
    <row r="5" spans="1:18" s="3" customFormat="1" ht="11.1" customHeight="1" thickBot="1" x14ac:dyDescent="0.25">
      <c r="A5" s="292" t="s">
        <v>1</v>
      </c>
      <c r="B5" s="295" t="s">
        <v>118</v>
      </c>
      <c r="C5" s="306" t="s">
        <v>119</v>
      </c>
      <c r="D5" s="298" t="s">
        <v>113</v>
      </c>
      <c r="E5" s="301" t="s">
        <v>2</v>
      </c>
      <c r="F5" s="301"/>
      <c r="G5" s="301"/>
      <c r="H5" s="302"/>
      <c r="I5" s="277" t="s">
        <v>3</v>
      </c>
      <c r="J5" s="278"/>
      <c r="K5" s="278"/>
      <c r="L5" s="278"/>
      <c r="M5" s="278"/>
      <c r="N5" s="278"/>
      <c r="O5" s="279"/>
      <c r="P5" s="280" t="s">
        <v>4</v>
      </c>
    </row>
    <row r="6" spans="1:18" s="3" customFormat="1" ht="11.1" customHeight="1" thickBot="1" x14ac:dyDescent="0.25">
      <c r="A6" s="293"/>
      <c r="B6" s="296"/>
      <c r="C6" s="307"/>
      <c r="D6" s="299"/>
      <c r="E6" s="282" t="s">
        <v>5</v>
      </c>
      <c r="F6" s="290" t="s">
        <v>6</v>
      </c>
      <c r="G6" s="291"/>
      <c r="H6" s="303" t="s">
        <v>201</v>
      </c>
      <c r="I6" s="282" t="s">
        <v>5</v>
      </c>
      <c r="J6" s="287" t="s">
        <v>200</v>
      </c>
      <c r="K6" s="289" t="s">
        <v>6</v>
      </c>
      <c r="L6" s="289"/>
      <c r="M6" s="287" t="s">
        <v>201</v>
      </c>
      <c r="N6" s="290" t="s">
        <v>6</v>
      </c>
      <c r="O6" s="314"/>
      <c r="P6" s="281"/>
    </row>
    <row r="7" spans="1:18" s="3" customFormat="1" ht="11.1" customHeight="1" thickBot="1" x14ac:dyDescent="0.25">
      <c r="A7" s="293"/>
      <c r="B7" s="296"/>
      <c r="C7" s="307"/>
      <c r="D7" s="299"/>
      <c r="E7" s="282"/>
      <c r="F7" s="287" t="s">
        <v>7</v>
      </c>
      <c r="G7" s="315" t="s">
        <v>8</v>
      </c>
      <c r="H7" s="304"/>
      <c r="I7" s="282"/>
      <c r="J7" s="287"/>
      <c r="K7" s="287" t="s">
        <v>7</v>
      </c>
      <c r="L7" s="287" t="s">
        <v>8</v>
      </c>
      <c r="M7" s="287"/>
      <c r="N7" s="287" t="s">
        <v>9</v>
      </c>
      <c r="O7" s="6" t="s">
        <v>6</v>
      </c>
      <c r="P7" s="281"/>
    </row>
    <row r="8" spans="1:18" s="3" customFormat="1" ht="96" customHeight="1" thickBot="1" x14ac:dyDescent="0.25">
      <c r="A8" s="294"/>
      <c r="B8" s="297"/>
      <c r="C8" s="308"/>
      <c r="D8" s="300"/>
      <c r="E8" s="283"/>
      <c r="F8" s="288"/>
      <c r="G8" s="316"/>
      <c r="H8" s="305"/>
      <c r="I8" s="283"/>
      <c r="J8" s="288"/>
      <c r="K8" s="288"/>
      <c r="L8" s="288"/>
      <c r="M8" s="288"/>
      <c r="N8" s="288"/>
      <c r="O8" s="7" t="s">
        <v>10</v>
      </c>
      <c r="P8" s="281"/>
    </row>
    <row r="9" spans="1:18" s="18" customFormat="1" ht="21.95" customHeight="1" x14ac:dyDescent="0.2">
      <c r="A9" s="8">
        <v>300000</v>
      </c>
      <c r="B9" s="9"/>
      <c r="C9" s="10"/>
      <c r="D9" s="261" t="s">
        <v>11</v>
      </c>
      <c r="E9" s="12">
        <f>E11+E12+E13+E15</f>
        <v>31705800</v>
      </c>
      <c r="F9" s="11">
        <f>F11+F12+F15</f>
        <v>18117900</v>
      </c>
      <c r="G9" s="12">
        <f>G11+G12+G15</f>
        <v>1199000</v>
      </c>
      <c r="H9" s="13">
        <f>H11+H12+H15</f>
        <v>0</v>
      </c>
      <c r="I9" s="14">
        <f>I11+I12+I15+I14</f>
        <v>5135000</v>
      </c>
      <c r="J9" s="14">
        <f t="shared" ref="J9:O9" si="0">J11+J12+J15+J14</f>
        <v>35000</v>
      </c>
      <c r="K9" s="14">
        <f t="shared" si="0"/>
        <v>0</v>
      </c>
      <c r="L9" s="14">
        <f t="shared" si="0"/>
        <v>0</v>
      </c>
      <c r="M9" s="14">
        <f t="shared" si="0"/>
        <v>5100000</v>
      </c>
      <c r="N9" s="14">
        <f t="shared" si="0"/>
        <v>5100000</v>
      </c>
      <c r="O9" s="15">
        <f t="shared" si="0"/>
        <v>5100000</v>
      </c>
      <c r="P9" s="16">
        <f>E9+I9</f>
        <v>36840800</v>
      </c>
      <c r="Q9" s="17"/>
      <c r="R9" s="17"/>
    </row>
    <row r="10" spans="1:18" s="18" customFormat="1" ht="21.95" customHeight="1" x14ac:dyDescent="0.2">
      <c r="A10" s="19">
        <v>310000</v>
      </c>
      <c r="B10" s="20"/>
      <c r="C10" s="21"/>
      <c r="D10" s="262" t="s">
        <v>11</v>
      </c>
      <c r="E10" s="76"/>
      <c r="F10" s="22"/>
      <c r="G10" s="23"/>
      <c r="H10" s="24"/>
      <c r="I10" s="25"/>
      <c r="J10" s="22"/>
      <c r="K10" s="22"/>
      <c r="L10" s="22"/>
      <c r="M10" s="22"/>
      <c r="N10" s="22"/>
      <c r="O10" s="26"/>
      <c r="P10" s="16"/>
    </row>
    <row r="11" spans="1:18" s="36" customFormat="1" ht="33.75" x14ac:dyDescent="0.2">
      <c r="A11" s="263" t="s">
        <v>170</v>
      </c>
      <c r="B11" s="27" t="s">
        <v>105</v>
      </c>
      <c r="C11" s="28" t="s">
        <v>129</v>
      </c>
      <c r="D11" s="242" t="s">
        <v>66</v>
      </c>
      <c r="E11" s="32">
        <v>25802800</v>
      </c>
      <c r="F11" s="29">
        <v>18117900</v>
      </c>
      <c r="G11" s="30">
        <v>999000</v>
      </c>
      <c r="H11" s="31"/>
      <c r="I11" s="32">
        <f>J11+M11</f>
        <v>35000</v>
      </c>
      <c r="J11" s="29">
        <v>35000</v>
      </c>
      <c r="K11" s="29"/>
      <c r="L11" s="29"/>
      <c r="M11" s="29"/>
      <c r="N11" s="29"/>
      <c r="O11" s="33"/>
      <c r="P11" s="34">
        <f t="shared" ref="P11:P17" si="1">E11+I11</f>
        <v>25837800</v>
      </c>
      <c r="Q11" s="35"/>
    </row>
    <row r="12" spans="1:18" s="36" customFormat="1" ht="27.75" hidden="1" customHeight="1" x14ac:dyDescent="0.2">
      <c r="A12" s="37" t="s">
        <v>225</v>
      </c>
      <c r="B12" s="38">
        <v>6310</v>
      </c>
      <c r="C12" s="2" t="s">
        <v>141</v>
      </c>
      <c r="D12" s="242" t="s">
        <v>82</v>
      </c>
      <c r="E12" s="51"/>
      <c r="F12" s="25"/>
      <c r="G12" s="39"/>
      <c r="H12" s="31"/>
      <c r="I12" s="40">
        <f>J12+M12</f>
        <v>0</v>
      </c>
      <c r="J12" s="41">
        <f>K12+L12</f>
        <v>0</v>
      </c>
      <c r="K12" s="41"/>
      <c r="L12" s="41"/>
      <c r="M12" s="41"/>
      <c r="N12" s="41"/>
      <c r="O12" s="42"/>
      <c r="P12" s="16">
        <f t="shared" si="1"/>
        <v>0</v>
      </c>
    </row>
    <row r="13" spans="1:18" s="36" customFormat="1" ht="24" customHeight="1" x14ac:dyDescent="0.2">
      <c r="A13" s="37" t="s">
        <v>223</v>
      </c>
      <c r="B13" s="43" t="s">
        <v>221</v>
      </c>
      <c r="C13" s="44" t="s">
        <v>222</v>
      </c>
      <c r="D13" s="264" t="s">
        <v>226</v>
      </c>
      <c r="E13" s="25">
        <v>200000</v>
      </c>
      <c r="F13" s="45"/>
      <c r="G13" s="39"/>
      <c r="H13" s="46"/>
      <c r="I13" s="25">
        <f>J13+M13</f>
        <v>0</v>
      </c>
      <c r="J13" s="45"/>
      <c r="K13" s="45"/>
      <c r="L13" s="45"/>
      <c r="M13" s="45"/>
      <c r="N13" s="45"/>
      <c r="O13" s="47"/>
      <c r="P13" s="16">
        <f>E13+I13</f>
        <v>200000</v>
      </c>
    </row>
    <row r="14" spans="1:18" s="36" customFormat="1" ht="27.75" customHeight="1" x14ac:dyDescent="0.2">
      <c r="A14" s="265" t="s">
        <v>202</v>
      </c>
      <c r="B14" s="1">
        <v>7470</v>
      </c>
      <c r="C14" s="1" t="s">
        <v>141</v>
      </c>
      <c r="D14" s="266" t="s">
        <v>203</v>
      </c>
      <c r="E14" s="256"/>
      <c r="F14" s="48"/>
      <c r="G14" s="49"/>
      <c r="H14" s="31"/>
      <c r="I14" s="40">
        <f>J14+M14</f>
        <v>5100000</v>
      </c>
      <c r="J14" s="41"/>
      <c r="K14" s="41"/>
      <c r="L14" s="41"/>
      <c r="M14" s="41">
        <v>5100000</v>
      </c>
      <c r="N14" s="41">
        <v>5100000</v>
      </c>
      <c r="O14" s="42">
        <v>5100000</v>
      </c>
      <c r="P14" s="16">
        <f t="shared" si="1"/>
        <v>5100000</v>
      </c>
    </row>
    <row r="15" spans="1:18" s="36" customFormat="1" ht="12" customHeight="1" x14ac:dyDescent="0.2">
      <c r="A15" s="267" t="s">
        <v>171</v>
      </c>
      <c r="B15" s="1">
        <v>8600</v>
      </c>
      <c r="C15" s="2" t="s">
        <v>115</v>
      </c>
      <c r="D15" s="242" t="s">
        <v>18</v>
      </c>
      <c r="E15" s="257">
        <f>E17+E18+E19+E20+E23+E24+E21+E25+E26+E22+E27</f>
        <v>5703000</v>
      </c>
      <c r="F15" s="41">
        <f>F17+F18+F19+F13+F20+F23+F24+F21+F25+F26+F22+F27</f>
        <v>0</v>
      </c>
      <c r="G15" s="50">
        <f>G17+G18+G19+G13+G20+G23+G24+G21+G25+G26+G22+G27</f>
        <v>200000</v>
      </c>
      <c r="H15" s="31"/>
      <c r="I15" s="51">
        <f t="shared" ref="I15:I86" si="2">J15+M15</f>
        <v>0</v>
      </c>
      <c r="J15" s="41"/>
      <c r="K15" s="41"/>
      <c r="L15" s="41"/>
      <c r="M15" s="41"/>
      <c r="N15" s="41"/>
      <c r="O15" s="41"/>
      <c r="P15" s="16">
        <f t="shared" si="1"/>
        <v>5703000</v>
      </c>
    </row>
    <row r="16" spans="1:18" s="36" customFormat="1" ht="11.25" customHeight="1" x14ac:dyDescent="0.2">
      <c r="A16" s="267"/>
      <c r="B16" s="1"/>
      <c r="C16" s="2"/>
      <c r="D16" s="242" t="s">
        <v>150</v>
      </c>
      <c r="E16" s="51"/>
      <c r="F16" s="41"/>
      <c r="G16" s="50"/>
      <c r="H16" s="31"/>
      <c r="I16" s="51"/>
      <c r="J16" s="41"/>
      <c r="K16" s="41"/>
      <c r="L16" s="41"/>
      <c r="M16" s="41"/>
      <c r="N16" s="41"/>
      <c r="O16" s="42"/>
      <c r="P16" s="16"/>
    </row>
    <row r="17" spans="1:19" s="36" customFormat="1" ht="34.5" customHeight="1" x14ac:dyDescent="0.2">
      <c r="A17" s="52"/>
      <c r="B17" s="53"/>
      <c r="C17" s="54"/>
      <c r="D17" s="237" t="s">
        <v>169</v>
      </c>
      <c r="E17" s="58">
        <f>120000+150000+30000</f>
        <v>300000</v>
      </c>
      <c r="F17" s="55"/>
      <c r="G17" s="56"/>
      <c r="H17" s="57"/>
      <c r="I17" s="58">
        <f t="shared" si="2"/>
        <v>0</v>
      </c>
      <c r="J17" s="55"/>
      <c r="K17" s="55"/>
      <c r="L17" s="55"/>
      <c r="M17" s="55"/>
      <c r="N17" s="55"/>
      <c r="O17" s="59"/>
      <c r="P17" s="16">
        <f t="shared" si="1"/>
        <v>300000</v>
      </c>
    </row>
    <row r="18" spans="1:19" s="36" customFormat="1" ht="12" customHeight="1" x14ac:dyDescent="0.2">
      <c r="A18" s="37"/>
      <c r="B18" s="43"/>
      <c r="C18" s="44"/>
      <c r="D18" s="268" t="s">
        <v>172</v>
      </c>
      <c r="E18" s="25">
        <v>450000</v>
      </c>
      <c r="F18" s="45"/>
      <c r="G18" s="39"/>
      <c r="H18" s="46"/>
      <c r="I18" s="25">
        <f t="shared" si="2"/>
        <v>0</v>
      </c>
      <c r="J18" s="45"/>
      <c r="K18" s="45"/>
      <c r="L18" s="45"/>
      <c r="M18" s="45"/>
      <c r="N18" s="45"/>
      <c r="O18" s="47"/>
      <c r="P18" s="16">
        <f t="shared" ref="P18:P28" si="3">E18+I18</f>
        <v>450000</v>
      </c>
    </row>
    <row r="19" spans="1:19" s="36" customFormat="1" ht="12" customHeight="1" x14ac:dyDescent="0.2">
      <c r="A19" s="37"/>
      <c r="B19" s="43"/>
      <c r="C19" s="44"/>
      <c r="D19" s="268" t="s">
        <v>173</v>
      </c>
      <c r="E19" s="25">
        <v>10000</v>
      </c>
      <c r="F19" s="45"/>
      <c r="G19" s="39"/>
      <c r="H19" s="46"/>
      <c r="I19" s="25">
        <f t="shared" si="2"/>
        <v>0</v>
      </c>
      <c r="J19" s="45"/>
      <c r="K19" s="45"/>
      <c r="L19" s="45"/>
      <c r="M19" s="45"/>
      <c r="N19" s="45"/>
      <c r="O19" s="47"/>
      <c r="P19" s="16">
        <f t="shared" si="3"/>
        <v>10000</v>
      </c>
    </row>
    <row r="20" spans="1:19" s="36" customFormat="1" ht="26.25" customHeight="1" x14ac:dyDescent="0.2">
      <c r="A20" s="37"/>
      <c r="B20" s="43"/>
      <c r="C20" s="44"/>
      <c r="D20" s="269" t="s">
        <v>12</v>
      </c>
      <c r="E20" s="25">
        <f>F20+G20</f>
        <v>200000</v>
      </c>
      <c r="F20" s="45"/>
      <c r="G20" s="39">
        <v>200000</v>
      </c>
      <c r="H20" s="46"/>
      <c r="I20" s="25">
        <f>J20+M20</f>
        <v>0</v>
      </c>
      <c r="J20" s="45"/>
      <c r="K20" s="45"/>
      <c r="L20" s="45"/>
      <c r="M20" s="45"/>
      <c r="N20" s="45"/>
      <c r="O20" s="47"/>
      <c r="P20" s="16">
        <f>E20+I20</f>
        <v>200000</v>
      </c>
    </row>
    <row r="21" spans="1:19" s="36" customFormat="1" ht="21.95" customHeight="1" x14ac:dyDescent="0.2">
      <c r="A21" s="37"/>
      <c r="B21" s="43"/>
      <c r="C21" s="44"/>
      <c r="D21" s="269" t="s">
        <v>174</v>
      </c>
      <c r="E21" s="25">
        <v>653000</v>
      </c>
      <c r="F21" s="45"/>
      <c r="G21" s="39"/>
      <c r="H21" s="46"/>
      <c r="I21" s="25">
        <f>J21+M21</f>
        <v>0</v>
      </c>
      <c r="J21" s="45"/>
      <c r="K21" s="45"/>
      <c r="L21" s="45"/>
      <c r="M21" s="45"/>
      <c r="N21" s="45"/>
      <c r="O21" s="47"/>
      <c r="P21" s="16">
        <f>E21+I21</f>
        <v>653000</v>
      </c>
    </row>
    <row r="22" spans="1:19" s="36" customFormat="1" ht="27" customHeight="1" x14ac:dyDescent="0.2">
      <c r="A22" s="37"/>
      <c r="B22" s="43"/>
      <c r="C22" s="44"/>
      <c r="D22" s="269" t="s">
        <v>219</v>
      </c>
      <c r="E22" s="25">
        <v>2640000</v>
      </c>
      <c r="F22" s="45"/>
      <c r="G22" s="39"/>
      <c r="H22" s="46"/>
      <c r="I22" s="25">
        <f>J22+M22</f>
        <v>0</v>
      </c>
      <c r="J22" s="45"/>
      <c r="K22" s="45"/>
      <c r="L22" s="45"/>
      <c r="M22" s="45"/>
      <c r="N22" s="45"/>
      <c r="O22" s="47"/>
      <c r="P22" s="16">
        <f>E22+I22</f>
        <v>2640000</v>
      </c>
    </row>
    <row r="23" spans="1:19" s="36" customFormat="1" ht="51.75" customHeight="1" x14ac:dyDescent="0.2">
      <c r="A23" s="37"/>
      <c r="B23" s="43"/>
      <c r="C23" s="44"/>
      <c r="D23" s="269" t="s">
        <v>220</v>
      </c>
      <c r="E23" s="25">
        <v>150000</v>
      </c>
      <c r="F23" s="45"/>
      <c r="G23" s="39"/>
      <c r="H23" s="46"/>
      <c r="I23" s="25">
        <f t="shared" si="2"/>
        <v>0</v>
      </c>
      <c r="J23" s="45"/>
      <c r="K23" s="45"/>
      <c r="L23" s="45"/>
      <c r="M23" s="45"/>
      <c r="N23" s="45"/>
      <c r="O23" s="47"/>
      <c r="P23" s="16">
        <f t="shared" si="3"/>
        <v>150000</v>
      </c>
    </row>
    <row r="24" spans="1:19" s="36" customFormat="1" ht="41.25" customHeight="1" x14ac:dyDescent="0.2">
      <c r="A24" s="37"/>
      <c r="B24" s="43"/>
      <c r="C24" s="44"/>
      <c r="D24" s="270" t="s">
        <v>227</v>
      </c>
      <c r="E24" s="25">
        <v>600000</v>
      </c>
      <c r="F24" s="45"/>
      <c r="G24" s="39"/>
      <c r="H24" s="46"/>
      <c r="I24" s="25">
        <f t="shared" si="2"/>
        <v>0</v>
      </c>
      <c r="J24" s="45"/>
      <c r="K24" s="45"/>
      <c r="L24" s="45"/>
      <c r="M24" s="45"/>
      <c r="N24" s="45"/>
      <c r="O24" s="47"/>
      <c r="P24" s="16">
        <f t="shared" si="3"/>
        <v>600000</v>
      </c>
    </row>
    <row r="25" spans="1:19" s="36" customFormat="1" ht="66.95" customHeight="1" x14ac:dyDescent="0.2">
      <c r="A25" s="37"/>
      <c r="B25" s="43"/>
      <c r="C25" s="60"/>
      <c r="D25" s="237" t="s">
        <v>217</v>
      </c>
      <c r="E25" s="25">
        <v>50000</v>
      </c>
      <c r="F25" s="45"/>
      <c r="G25" s="39"/>
      <c r="H25" s="46"/>
      <c r="I25" s="25">
        <f t="shared" si="2"/>
        <v>0</v>
      </c>
      <c r="J25" s="45"/>
      <c r="K25" s="45"/>
      <c r="L25" s="45"/>
      <c r="M25" s="45"/>
      <c r="N25" s="45"/>
      <c r="O25" s="47"/>
      <c r="P25" s="16">
        <f t="shared" si="3"/>
        <v>50000</v>
      </c>
    </row>
    <row r="26" spans="1:19" s="36" customFormat="1" ht="72.75" customHeight="1" x14ac:dyDescent="0.2">
      <c r="A26" s="37"/>
      <c r="B26" s="38"/>
      <c r="C26" s="1"/>
      <c r="D26" s="237" t="s">
        <v>218</v>
      </c>
      <c r="E26" s="25">
        <v>300000</v>
      </c>
      <c r="F26" s="45"/>
      <c r="G26" s="39"/>
      <c r="H26" s="46"/>
      <c r="I26" s="25">
        <f t="shared" si="2"/>
        <v>0</v>
      </c>
      <c r="J26" s="45"/>
      <c r="K26" s="45"/>
      <c r="L26" s="45"/>
      <c r="M26" s="45"/>
      <c r="N26" s="45"/>
      <c r="O26" s="47"/>
      <c r="P26" s="16">
        <f t="shared" si="3"/>
        <v>300000</v>
      </c>
    </row>
    <row r="27" spans="1:19" s="36" customFormat="1" ht="33" customHeight="1" x14ac:dyDescent="0.2">
      <c r="A27" s="37"/>
      <c r="B27" s="43"/>
      <c r="C27" s="54"/>
      <c r="D27" s="271" t="s">
        <v>14</v>
      </c>
      <c r="E27" s="25">
        <v>350000</v>
      </c>
      <c r="F27" s="29"/>
      <c r="G27" s="39"/>
      <c r="H27" s="46"/>
      <c r="I27" s="25">
        <f t="shared" si="2"/>
        <v>0</v>
      </c>
      <c r="J27" s="29"/>
      <c r="K27" s="29"/>
      <c r="L27" s="29"/>
      <c r="M27" s="45"/>
      <c r="N27" s="29"/>
      <c r="O27" s="47"/>
      <c r="P27" s="16">
        <f>E27+I27</f>
        <v>350000</v>
      </c>
    </row>
    <row r="28" spans="1:19" s="18" customFormat="1" ht="33" customHeight="1" x14ac:dyDescent="0.2">
      <c r="A28" s="61">
        <v>1000000</v>
      </c>
      <c r="B28" s="62"/>
      <c r="C28" s="63"/>
      <c r="D28" s="232" t="s">
        <v>131</v>
      </c>
      <c r="E28" s="65">
        <f>E30+E31+E32+E34+E36+E38+E39+E41+E42+E43+E44+E45+E46+E47+E48+E49+E50+E51+E52+E54</f>
        <v>624753100</v>
      </c>
      <c r="F28" s="64">
        <f>F30+F31+F32+F34+F36+F38+F39+F41+F42+F43+F44+F45+F46+F47+F48+F49+F50+F51+F52+F54</f>
        <v>410406000</v>
      </c>
      <c r="G28" s="64">
        <f>G30+G31+G32+G34+G36+G38+G39+G41+G42+G43+G44+G45+G46+G47+G48+G49+G50+G51+G52+G54</f>
        <v>62168600</v>
      </c>
      <c r="H28" s="24">
        <f>H30+H31+H32+H34+H36+H38+H39+H41+H42+H43+H44+H45+H46+H47+H48+H49+H50+H51+H52+H54</f>
        <v>0</v>
      </c>
      <c r="I28" s="65">
        <f t="shared" si="2"/>
        <v>39395500</v>
      </c>
      <c r="J28" s="66">
        <f t="shared" ref="J28:O28" si="4">J30+J31+J32+J34+J36+J38+J39+J41+J42+J43+J44+J45+J46+J47+J48+J49+J50+J51+J52+J54</f>
        <v>29601500</v>
      </c>
      <c r="K28" s="66">
        <f t="shared" si="4"/>
        <v>5437700</v>
      </c>
      <c r="L28" s="66">
        <f t="shared" si="4"/>
        <v>1579000</v>
      </c>
      <c r="M28" s="65">
        <f t="shared" si="4"/>
        <v>9794000</v>
      </c>
      <c r="N28" s="66">
        <f t="shared" si="4"/>
        <v>9600000</v>
      </c>
      <c r="O28" s="67">
        <f t="shared" si="4"/>
        <v>9600000</v>
      </c>
      <c r="P28" s="16">
        <f t="shared" si="3"/>
        <v>664148600</v>
      </c>
    </row>
    <row r="29" spans="1:19" s="18" customFormat="1" ht="30" customHeight="1" x14ac:dyDescent="0.2">
      <c r="A29" s="61">
        <v>1010000</v>
      </c>
      <c r="B29" s="20"/>
      <c r="C29" s="21"/>
      <c r="D29" s="232" t="s">
        <v>131</v>
      </c>
      <c r="E29" s="76"/>
      <c r="F29" s="22"/>
      <c r="G29" s="23"/>
      <c r="H29" s="24"/>
      <c r="I29" s="25"/>
      <c r="J29" s="22"/>
      <c r="K29" s="22"/>
      <c r="L29" s="22"/>
      <c r="M29" s="68"/>
      <c r="N29" s="22"/>
      <c r="O29" s="69"/>
      <c r="P29" s="16"/>
    </row>
    <row r="30" spans="1:19" s="36" customFormat="1" ht="22.5" x14ac:dyDescent="0.2">
      <c r="A30" s="70">
        <v>1010180</v>
      </c>
      <c r="B30" s="1" t="s">
        <v>109</v>
      </c>
      <c r="C30" s="1" t="s">
        <v>129</v>
      </c>
      <c r="D30" s="216" t="s">
        <v>67</v>
      </c>
      <c r="E30" s="25">
        <v>2304900</v>
      </c>
      <c r="F30" s="45">
        <v>1823700</v>
      </c>
      <c r="G30" s="39"/>
      <c r="H30" s="46"/>
      <c r="I30" s="25">
        <f t="shared" si="2"/>
        <v>0</v>
      </c>
      <c r="J30" s="45"/>
      <c r="K30" s="45"/>
      <c r="L30" s="45"/>
      <c r="M30" s="45"/>
      <c r="N30" s="45"/>
      <c r="O30" s="47"/>
      <c r="P30" s="16">
        <f t="shared" ref="P30:P40" si="5">E30+I30</f>
        <v>2304900</v>
      </c>
      <c r="Q30" s="35"/>
      <c r="R30" s="35"/>
      <c r="S30" s="35"/>
    </row>
    <row r="31" spans="1:19" s="36" customFormat="1" ht="12" customHeight="1" x14ac:dyDescent="0.2">
      <c r="A31" s="70">
        <v>1011010</v>
      </c>
      <c r="B31" s="1">
        <v>1010</v>
      </c>
      <c r="C31" s="1" t="s">
        <v>153</v>
      </c>
      <c r="D31" s="216" t="s">
        <v>68</v>
      </c>
      <c r="E31" s="25">
        <v>129578300</v>
      </c>
      <c r="F31" s="45">
        <v>74195300</v>
      </c>
      <c r="G31" s="39">
        <v>21112300</v>
      </c>
      <c r="H31" s="46"/>
      <c r="I31" s="25">
        <f>J31+M31</f>
        <v>13841400</v>
      </c>
      <c r="J31" s="45">
        <v>13341400</v>
      </c>
      <c r="K31" s="45">
        <v>623000</v>
      </c>
      <c r="L31" s="45"/>
      <c r="M31" s="45">
        <v>500000</v>
      </c>
      <c r="N31" s="45">
        <v>500000</v>
      </c>
      <c r="O31" s="45">
        <v>500000</v>
      </c>
      <c r="P31" s="16">
        <f t="shared" si="5"/>
        <v>143419700</v>
      </c>
      <c r="Q31" s="71"/>
      <c r="R31" s="71"/>
      <c r="S31" s="71"/>
    </row>
    <row r="32" spans="1:19" s="36" customFormat="1" ht="62.25" customHeight="1" x14ac:dyDescent="0.2">
      <c r="A32" s="70">
        <v>1011020</v>
      </c>
      <c r="B32" s="1">
        <v>1020</v>
      </c>
      <c r="C32" s="1" t="s">
        <v>154</v>
      </c>
      <c r="D32" s="216" t="s">
        <v>69</v>
      </c>
      <c r="E32" s="25">
        <f>332262000+14600</f>
        <v>332276600</v>
      </c>
      <c r="F32" s="45">
        <f>235999800+12000</f>
        <v>236011800</v>
      </c>
      <c r="G32" s="39">
        <v>27127000</v>
      </c>
      <c r="H32" s="46"/>
      <c r="I32" s="25">
        <f>J32+M32</f>
        <v>10860200</v>
      </c>
      <c r="J32" s="45">
        <v>2860200</v>
      </c>
      <c r="K32" s="45">
        <v>1251800</v>
      </c>
      <c r="L32" s="45">
        <v>12500</v>
      </c>
      <c r="M32" s="45">
        <v>8000000</v>
      </c>
      <c r="N32" s="45">
        <v>8000000</v>
      </c>
      <c r="O32" s="45">
        <v>8000000</v>
      </c>
      <c r="P32" s="16">
        <f t="shared" si="5"/>
        <v>343136800</v>
      </c>
      <c r="Q32" s="72"/>
      <c r="R32" s="73"/>
      <c r="S32" s="72"/>
    </row>
    <row r="33" spans="1:17" s="36" customFormat="1" ht="44.1" customHeight="1" x14ac:dyDescent="0.2">
      <c r="A33" s="70"/>
      <c r="B33" s="1"/>
      <c r="C33" s="1"/>
      <c r="D33" s="272" t="s">
        <v>120</v>
      </c>
      <c r="E33" s="25">
        <f>247071500+14600</f>
        <v>247086100</v>
      </c>
      <c r="F33" s="45">
        <f>202517600+12000</f>
        <v>202529600</v>
      </c>
      <c r="G33" s="39"/>
      <c r="H33" s="46"/>
      <c r="I33" s="25"/>
      <c r="J33" s="45"/>
      <c r="K33" s="45"/>
      <c r="L33" s="45"/>
      <c r="M33" s="45"/>
      <c r="N33" s="45"/>
      <c r="O33" s="47"/>
      <c r="P33" s="16">
        <f t="shared" si="5"/>
        <v>247086100</v>
      </c>
    </row>
    <row r="34" spans="1:17" s="36" customFormat="1" ht="22.5" x14ac:dyDescent="0.2">
      <c r="A34" s="70">
        <v>1011030</v>
      </c>
      <c r="B34" s="1">
        <v>1030</v>
      </c>
      <c r="C34" s="1" t="s">
        <v>154</v>
      </c>
      <c r="D34" s="216" t="s">
        <v>70</v>
      </c>
      <c r="E34" s="25">
        <v>1579100</v>
      </c>
      <c r="F34" s="45">
        <v>1007200</v>
      </c>
      <c r="G34" s="39">
        <v>116000</v>
      </c>
      <c r="H34" s="46"/>
      <c r="I34" s="25">
        <f t="shared" si="2"/>
        <v>0</v>
      </c>
      <c r="J34" s="45"/>
      <c r="K34" s="45"/>
      <c r="L34" s="45"/>
      <c r="M34" s="45"/>
      <c r="N34" s="45"/>
      <c r="O34" s="47"/>
      <c r="P34" s="16">
        <f t="shared" si="5"/>
        <v>1579100</v>
      </c>
    </row>
    <row r="35" spans="1:17" s="36" customFormat="1" ht="49.5" customHeight="1" x14ac:dyDescent="0.2">
      <c r="A35" s="70"/>
      <c r="B35" s="1"/>
      <c r="C35" s="1"/>
      <c r="D35" s="272" t="s">
        <v>120</v>
      </c>
      <c r="E35" s="25">
        <v>963200</v>
      </c>
      <c r="F35" s="45">
        <v>789500</v>
      </c>
      <c r="G35" s="39"/>
      <c r="H35" s="46"/>
      <c r="I35" s="25"/>
      <c r="J35" s="45"/>
      <c r="K35" s="45"/>
      <c r="L35" s="45"/>
      <c r="M35" s="45"/>
      <c r="N35" s="45"/>
      <c r="O35" s="47"/>
      <c r="P35" s="16">
        <f t="shared" si="5"/>
        <v>963200</v>
      </c>
      <c r="Q35" s="72"/>
    </row>
    <row r="36" spans="1:17" s="36" customFormat="1" ht="63.75" customHeight="1" x14ac:dyDescent="0.2">
      <c r="A36" s="70">
        <v>1011070</v>
      </c>
      <c r="B36" s="1">
        <v>1070</v>
      </c>
      <c r="C36" s="1" t="s">
        <v>155</v>
      </c>
      <c r="D36" s="273" t="s">
        <v>71</v>
      </c>
      <c r="E36" s="25">
        <v>13732300</v>
      </c>
      <c r="F36" s="45">
        <v>9077700</v>
      </c>
      <c r="G36" s="39">
        <v>1086000</v>
      </c>
      <c r="H36" s="46"/>
      <c r="I36" s="25">
        <f t="shared" si="2"/>
        <v>0</v>
      </c>
      <c r="J36" s="45"/>
      <c r="K36" s="45"/>
      <c r="L36" s="45"/>
      <c r="M36" s="45"/>
      <c r="N36" s="45"/>
      <c r="O36" s="47"/>
      <c r="P36" s="16">
        <f t="shared" si="5"/>
        <v>13732300</v>
      </c>
    </row>
    <row r="37" spans="1:17" s="36" customFormat="1" ht="41.25" customHeight="1" x14ac:dyDescent="0.2">
      <c r="A37" s="70"/>
      <c r="B37" s="1"/>
      <c r="C37" s="1"/>
      <c r="D37" s="272" t="s">
        <v>120</v>
      </c>
      <c r="E37" s="25">
        <v>8605500</v>
      </c>
      <c r="F37" s="45">
        <v>7053700</v>
      </c>
      <c r="G37" s="39"/>
      <c r="H37" s="46"/>
      <c r="I37" s="25"/>
      <c r="J37" s="45"/>
      <c r="K37" s="45"/>
      <c r="L37" s="45"/>
      <c r="M37" s="45"/>
      <c r="N37" s="45"/>
      <c r="O37" s="47"/>
      <c r="P37" s="16">
        <f t="shared" si="5"/>
        <v>8605500</v>
      </c>
    </row>
    <row r="38" spans="1:17" s="36" customFormat="1" ht="31.15" customHeight="1" x14ac:dyDescent="0.2">
      <c r="A38" s="70">
        <v>1011090</v>
      </c>
      <c r="B38" s="1">
        <v>1090</v>
      </c>
      <c r="C38" s="1" t="s">
        <v>156</v>
      </c>
      <c r="D38" s="273" t="s">
        <v>72</v>
      </c>
      <c r="E38" s="25">
        <v>12262000</v>
      </c>
      <c r="F38" s="45">
        <v>9200000</v>
      </c>
      <c r="G38" s="39">
        <v>754000</v>
      </c>
      <c r="H38" s="46"/>
      <c r="I38" s="25">
        <f t="shared" si="2"/>
        <v>2239000</v>
      </c>
      <c r="J38" s="45">
        <v>2239000</v>
      </c>
      <c r="K38" s="45">
        <v>370300</v>
      </c>
      <c r="L38" s="45">
        <v>215000</v>
      </c>
      <c r="M38" s="45"/>
      <c r="N38" s="45"/>
      <c r="O38" s="45"/>
      <c r="P38" s="16">
        <f t="shared" si="5"/>
        <v>14501000</v>
      </c>
    </row>
    <row r="39" spans="1:17" s="36" customFormat="1" ht="33.75" customHeight="1" x14ac:dyDescent="0.2">
      <c r="A39" s="70">
        <v>1011100</v>
      </c>
      <c r="B39" s="1">
        <v>1100</v>
      </c>
      <c r="C39" s="1" t="s">
        <v>117</v>
      </c>
      <c r="D39" s="273" t="s">
        <v>116</v>
      </c>
      <c r="E39" s="25">
        <f>76334800+26710800-1000000+60400</f>
        <v>102106000</v>
      </c>
      <c r="F39" s="45">
        <f>37603400+21894100+49500</f>
        <v>59547000</v>
      </c>
      <c r="G39" s="39">
        <v>8518000</v>
      </c>
      <c r="H39" s="46"/>
      <c r="I39" s="25">
        <f t="shared" si="2"/>
        <v>10158900</v>
      </c>
      <c r="J39" s="45">
        <v>9964900</v>
      </c>
      <c r="K39" s="45">
        <v>2439600</v>
      </c>
      <c r="L39" s="45">
        <v>1347500</v>
      </c>
      <c r="M39" s="45">
        <v>194000</v>
      </c>
      <c r="N39" s="45"/>
      <c r="O39" s="47"/>
      <c r="P39" s="16">
        <f t="shared" si="5"/>
        <v>112264900</v>
      </c>
      <c r="Q39" s="72"/>
    </row>
    <row r="40" spans="1:17" s="36" customFormat="1" ht="38.25" customHeight="1" x14ac:dyDescent="0.2">
      <c r="A40" s="70"/>
      <c r="B40" s="1"/>
      <c r="C40" s="1"/>
      <c r="D40" s="272" t="s">
        <v>120</v>
      </c>
      <c r="E40" s="25">
        <f>26710800+60400</f>
        <v>26771200</v>
      </c>
      <c r="F40" s="45">
        <f>21894100+49500</f>
        <v>21943600</v>
      </c>
      <c r="G40" s="39"/>
      <c r="H40" s="46"/>
      <c r="I40" s="25"/>
      <c r="J40" s="45"/>
      <c r="K40" s="45"/>
      <c r="L40" s="45"/>
      <c r="M40" s="45"/>
      <c r="N40" s="45"/>
      <c r="O40" s="47"/>
      <c r="P40" s="16">
        <f t="shared" si="5"/>
        <v>26771200</v>
      </c>
    </row>
    <row r="41" spans="1:17" s="36" customFormat="1" ht="62.25" customHeight="1" x14ac:dyDescent="0.2">
      <c r="A41" s="70">
        <v>1011140</v>
      </c>
      <c r="B41" s="1">
        <v>1140</v>
      </c>
      <c r="C41" s="1" t="s">
        <v>157</v>
      </c>
      <c r="D41" s="273" t="s">
        <v>73</v>
      </c>
      <c r="E41" s="25">
        <v>20000</v>
      </c>
      <c r="F41" s="45"/>
      <c r="G41" s="39"/>
      <c r="H41" s="46"/>
      <c r="I41" s="25">
        <f t="shared" si="2"/>
        <v>0</v>
      </c>
      <c r="J41" s="45"/>
      <c r="K41" s="45"/>
      <c r="L41" s="45"/>
      <c r="M41" s="45"/>
      <c r="N41" s="45"/>
      <c r="O41" s="47"/>
      <c r="P41" s="16">
        <f t="shared" ref="P41:P53" si="6">E41+I41</f>
        <v>20000</v>
      </c>
    </row>
    <row r="42" spans="1:17" s="36" customFormat="1" ht="33" customHeight="1" x14ac:dyDescent="0.2">
      <c r="A42" s="70">
        <v>1011170</v>
      </c>
      <c r="B42" s="1">
        <v>1170</v>
      </c>
      <c r="C42" s="1" t="s">
        <v>158</v>
      </c>
      <c r="D42" s="273" t="s">
        <v>74</v>
      </c>
      <c r="E42" s="25">
        <v>2308900</v>
      </c>
      <c r="F42" s="45">
        <v>1778900</v>
      </c>
      <c r="G42" s="39"/>
      <c r="H42" s="46"/>
      <c r="I42" s="25">
        <f t="shared" si="2"/>
        <v>0</v>
      </c>
      <c r="J42" s="45"/>
      <c r="K42" s="45"/>
      <c r="L42" s="45"/>
      <c r="M42" s="45"/>
      <c r="N42" s="45"/>
      <c r="O42" s="47"/>
      <c r="P42" s="16">
        <f t="shared" si="6"/>
        <v>2308900</v>
      </c>
    </row>
    <row r="43" spans="1:17" s="36" customFormat="1" ht="21.95" customHeight="1" x14ac:dyDescent="0.2">
      <c r="A43" s="70">
        <v>1011190</v>
      </c>
      <c r="B43" s="1">
        <v>1190</v>
      </c>
      <c r="C43" s="1" t="s">
        <v>158</v>
      </c>
      <c r="D43" s="273" t="s">
        <v>75</v>
      </c>
      <c r="E43" s="25">
        <v>5845500</v>
      </c>
      <c r="F43" s="45">
        <v>4234500</v>
      </c>
      <c r="G43" s="39">
        <v>411000</v>
      </c>
      <c r="H43" s="46"/>
      <c r="I43" s="25">
        <f t="shared" si="2"/>
        <v>0</v>
      </c>
      <c r="J43" s="45"/>
      <c r="K43" s="45"/>
      <c r="L43" s="45"/>
      <c r="M43" s="45"/>
      <c r="N43" s="45"/>
      <c r="O43" s="47"/>
      <c r="P43" s="16">
        <f t="shared" si="6"/>
        <v>5845500</v>
      </c>
    </row>
    <row r="44" spans="1:17" s="36" customFormat="1" ht="21.95" customHeight="1" x14ac:dyDescent="0.2">
      <c r="A44" s="70">
        <v>1011200</v>
      </c>
      <c r="B44" s="1">
        <v>1200</v>
      </c>
      <c r="C44" s="1" t="s">
        <v>158</v>
      </c>
      <c r="D44" s="216" t="s">
        <v>76</v>
      </c>
      <c r="E44" s="25">
        <v>1198700</v>
      </c>
      <c r="F44" s="45">
        <v>848700</v>
      </c>
      <c r="G44" s="39"/>
      <c r="H44" s="46"/>
      <c r="I44" s="25">
        <f t="shared" si="2"/>
        <v>0</v>
      </c>
      <c r="J44" s="45"/>
      <c r="K44" s="45"/>
      <c r="L44" s="45"/>
      <c r="M44" s="45"/>
      <c r="N44" s="45"/>
      <c r="O44" s="47"/>
      <c r="P44" s="16">
        <f t="shared" si="6"/>
        <v>1198700</v>
      </c>
    </row>
    <row r="45" spans="1:17" s="36" customFormat="1" ht="12" customHeight="1" x14ac:dyDescent="0.2">
      <c r="A45" s="70">
        <v>1011210</v>
      </c>
      <c r="B45" s="1">
        <v>1210</v>
      </c>
      <c r="C45" s="1" t="s">
        <v>158</v>
      </c>
      <c r="D45" s="216" t="s">
        <v>77</v>
      </c>
      <c r="E45" s="25">
        <v>4851500</v>
      </c>
      <c r="F45" s="45">
        <v>3664200</v>
      </c>
      <c r="G45" s="39">
        <v>201200</v>
      </c>
      <c r="H45" s="46"/>
      <c r="I45" s="25">
        <f t="shared" si="2"/>
        <v>800000</v>
      </c>
      <c r="J45" s="45">
        <v>800000</v>
      </c>
      <c r="K45" s="45">
        <v>603000</v>
      </c>
      <c r="L45" s="45">
        <v>4000</v>
      </c>
      <c r="M45" s="45"/>
      <c r="N45" s="45"/>
      <c r="O45" s="47"/>
      <c r="P45" s="16">
        <f t="shared" si="6"/>
        <v>5651500</v>
      </c>
    </row>
    <row r="46" spans="1:17" s="36" customFormat="1" ht="12" customHeight="1" x14ac:dyDescent="0.2">
      <c r="A46" s="70">
        <v>1011220</v>
      </c>
      <c r="B46" s="1">
        <v>1220</v>
      </c>
      <c r="C46" s="1" t="s">
        <v>158</v>
      </c>
      <c r="D46" s="273" t="s">
        <v>79</v>
      </c>
      <c r="E46" s="25">
        <v>338700</v>
      </c>
      <c r="F46" s="45">
        <v>85000</v>
      </c>
      <c r="G46" s="39"/>
      <c r="H46" s="46"/>
      <c r="I46" s="25">
        <f>J46+M46</f>
        <v>0</v>
      </c>
      <c r="J46" s="45"/>
      <c r="K46" s="45"/>
      <c r="L46" s="45"/>
      <c r="M46" s="45"/>
      <c r="N46" s="45"/>
      <c r="O46" s="47"/>
      <c r="P46" s="16">
        <f t="shared" si="6"/>
        <v>338700</v>
      </c>
    </row>
    <row r="47" spans="1:17" s="36" customFormat="1" ht="44.1" customHeight="1" x14ac:dyDescent="0.2">
      <c r="A47" s="70">
        <v>1011260</v>
      </c>
      <c r="B47" s="1">
        <v>1230</v>
      </c>
      <c r="C47" s="1" t="s">
        <v>158</v>
      </c>
      <c r="D47" s="189" t="s">
        <v>78</v>
      </c>
      <c r="E47" s="25">
        <v>81500</v>
      </c>
      <c r="F47" s="45"/>
      <c r="G47" s="39"/>
      <c r="H47" s="46"/>
      <c r="I47" s="25">
        <f t="shared" si="2"/>
        <v>0</v>
      </c>
      <c r="J47" s="45"/>
      <c r="K47" s="45"/>
      <c r="L47" s="45"/>
      <c r="M47" s="45"/>
      <c r="N47" s="45"/>
      <c r="O47" s="47"/>
      <c r="P47" s="16">
        <f t="shared" si="6"/>
        <v>81500</v>
      </c>
    </row>
    <row r="48" spans="1:17" s="36" customFormat="1" ht="21.95" customHeight="1" x14ac:dyDescent="0.2">
      <c r="A48" s="70">
        <v>1013150</v>
      </c>
      <c r="B48" s="1">
        <v>3150</v>
      </c>
      <c r="C48" s="1" t="s">
        <v>159</v>
      </c>
      <c r="D48" s="216" t="s">
        <v>81</v>
      </c>
      <c r="E48" s="25">
        <v>3147700</v>
      </c>
      <c r="F48" s="45">
        <v>1850000</v>
      </c>
      <c r="G48" s="39">
        <v>647700</v>
      </c>
      <c r="H48" s="46"/>
      <c r="I48" s="25">
        <f>J48+M48</f>
        <v>1100000</v>
      </c>
      <c r="J48" s="45"/>
      <c r="K48" s="45"/>
      <c r="L48" s="45"/>
      <c r="M48" s="45">
        <v>1100000</v>
      </c>
      <c r="N48" s="45">
        <v>1100000</v>
      </c>
      <c r="O48" s="45">
        <v>1100000</v>
      </c>
      <c r="P48" s="16">
        <f t="shared" si="6"/>
        <v>4247700</v>
      </c>
    </row>
    <row r="49" spans="1:17" s="36" customFormat="1" ht="63" customHeight="1" x14ac:dyDescent="0.2">
      <c r="A49" s="70">
        <v>1013160</v>
      </c>
      <c r="B49" s="1">
        <v>3160</v>
      </c>
      <c r="C49" s="1" t="s">
        <v>159</v>
      </c>
      <c r="D49" s="273" t="s">
        <v>80</v>
      </c>
      <c r="E49" s="25">
        <v>750000</v>
      </c>
      <c r="F49" s="45"/>
      <c r="G49" s="39"/>
      <c r="H49" s="46"/>
      <c r="I49" s="25">
        <f t="shared" si="2"/>
        <v>0</v>
      </c>
      <c r="J49" s="45"/>
      <c r="K49" s="45"/>
      <c r="L49" s="45"/>
      <c r="M49" s="45"/>
      <c r="N49" s="45"/>
      <c r="O49" s="47"/>
      <c r="P49" s="16">
        <f t="shared" si="6"/>
        <v>750000</v>
      </c>
    </row>
    <row r="50" spans="1:17" s="36" customFormat="1" ht="33" customHeight="1" x14ac:dyDescent="0.2">
      <c r="A50" s="70">
        <v>1015022</v>
      </c>
      <c r="B50" s="1">
        <v>5022</v>
      </c>
      <c r="C50" s="1" t="s">
        <v>160</v>
      </c>
      <c r="D50" s="273" t="s">
        <v>216</v>
      </c>
      <c r="E50" s="25">
        <v>12171400</v>
      </c>
      <c r="F50" s="45">
        <v>7082000</v>
      </c>
      <c r="G50" s="39">
        <v>2195400</v>
      </c>
      <c r="H50" s="46"/>
      <c r="I50" s="25">
        <f t="shared" si="2"/>
        <v>196000</v>
      </c>
      <c r="J50" s="45">
        <v>196000</v>
      </c>
      <c r="K50" s="45">
        <v>150000</v>
      </c>
      <c r="L50" s="45"/>
      <c r="M50" s="45"/>
      <c r="N50" s="45"/>
      <c r="O50" s="47"/>
      <c r="P50" s="16">
        <f t="shared" si="6"/>
        <v>12367400</v>
      </c>
    </row>
    <row r="51" spans="1:17" s="36" customFormat="1" ht="21.95" hidden="1" customHeight="1" x14ac:dyDescent="0.2">
      <c r="A51" s="70">
        <v>1016310</v>
      </c>
      <c r="B51" s="38">
        <v>6310</v>
      </c>
      <c r="C51" s="1" t="s">
        <v>141</v>
      </c>
      <c r="D51" s="189" t="s">
        <v>82</v>
      </c>
      <c r="E51" s="58"/>
      <c r="F51" s="45"/>
      <c r="G51" s="39"/>
      <c r="H51" s="57">
        <f>I51</f>
        <v>0</v>
      </c>
      <c r="I51" s="25">
        <f t="shared" si="2"/>
        <v>0</v>
      </c>
      <c r="J51" s="55">
        <f>K51+L51</f>
        <v>0</v>
      </c>
      <c r="K51" s="45"/>
      <c r="L51" s="45"/>
      <c r="M51" s="55">
        <f>N51</f>
        <v>0</v>
      </c>
      <c r="N51" s="45"/>
      <c r="O51" s="47"/>
      <c r="P51" s="74">
        <f t="shared" si="6"/>
        <v>0</v>
      </c>
    </row>
    <row r="52" spans="1:17" s="36" customFormat="1" ht="12" customHeight="1" x14ac:dyDescent="0.2">
      <c r="A52" s="70">
        <v>1018600</v>
      </c>
      <c r="B52" s="1">
        <v>8600</v>
      </c>
      <c r="C52" s="1" t="s">
        <v>115</v>
      </c>
      <c r="D52" s="189" t="s">
        <v>18</v>
      </c>
      <c r="E52" s="25">
        <f>E53</f>
        <v>200000</v>
      </c>
      <c r="F52" s="45"/>
      <c r="G52" s="39"/>
      <c r="H52" s="46"/>
      <c r="I52" s="25">
        <f>J52+M52</f>
        <v>0</v>
      </c>
      <c r="J52" s="45"/>
      <c r="K52" s="45"/>
      <c r="L52" s="45"/>
      <c r="M52" s="45"/>
      <c r="N52" s="45"/>
      <c r="O52" s="47"/>
      <c r="P52" s="74">
        <f t="shared" si="6"/>
        <v>200000</v>
      </c>
    </row>
    <row r="53" spans="1:17" s="36" customFormat="1" ht="27.75" customHeight="1" x14ac:dyDescent="0.2">
      <c r="A53" s="70"/>
      <c r="B53" s="1"/>
      <c r="C53" s="1"/>
      <c r="D53" s="274" t="s">
        <v>152</v>
      </c>
      <c r="E53" s="25">
        <v>200000</v>
      </c>
      <c r="F53" s="45"/>
      <c r="G53" s="39"/>
      <c r="H53" s="46"/>
      <c r="I53" s="25"/>
      <c r="J53" s="45"/>
      <c r="K53" s="45"/>
      <c r="L53" s="45"/>
      <c r="M53" s="45"/>
      <c r="N53" s="45"/>
      <c r="O53" s="47"/>
      <c r="P53" s="74">
        <f t="shared" si="6"/>
        <v>200000</v>
      </c>
    </row>
    <row r="54" spans="1:17" s="36" customFormat="1" ht="44.1" customHeight="1" x14ac:dyDescent="0.2">
      <c r="A54" s="70">
        <v>1019180</v>
      </c>
      <c r="B54" s="1">
        <v>9180</v>
      </c>
      <c r="C54" s="1" t="s">
        <v>115</v>
      </c>
      <c r="D54" s="189" t="s">
        <v>13</v>
      </c>
      <c r="E54" s="25"/>
      <c r="F54" s="29"/>
      <c r="G54" s="39"/>
      <c r="H54" s="80"/>
      <c r="I54" s="25">
        <f t="shared" si="2"/>
        <v>200000</v>
      </c>
      <c r="J54" s="29">
        <v>200000</v>
      </c>
      <c r="K54" s="29"/>
      <c r="L54" s="29"/>
      <c r="M54" s="45"/>
      <c r="N54" s="29"/>
      <c r="O54" s="47"/>
      <c r="P54" s="16">
        <f>E54+I54</f>
        <v>200000</v>
      </c>
    </row>
    <row r="55" spans="1:17" s="18" customFormat="1" ht="26.25" customHeight="1" x14ac:dyDescent="0.2">
      <c r="A55" s="61">
        <v>1100000</v>
      </c>
      <c r="B55" s="75"/>
      <c r="C55" s="75"/>
      <c r="D55" s="232" t="s">
        <v>130</v>
      </c>
      <c r="E55" s="65">
        <f>E57+E58+E59+E60+E61+E62+E63+E64+E65</f>
        <v>6854900</v>
      </c>
      <c r="F55" s="66">
        <f t="shared" ref="F55:H55" si="7">F57+F58+F59+F61+F62+F63+F64+F65+F60</f>
        <v>1115500</v>
      </c>
      <c r="G55" s="65">
        <f t="shared" si="7"/>
        <v>71800</v>
      </c>
      <c r="H55" s="66">
        <f t="shared" si="7"/>
        <v>0</v>
      </c>
      <c r="I55" s="65">
        <f>J55+M55</f>
        <v>342000</v>
      </c>
      <c r="J55" s="66">
        <f>J57+J58+J59+J60+J61+J62+J63+J64+J65</f>
        <v>0</v>
      </c>
      <c r="K55" s="66">
        <f t="shared" ref="K55:M55" si="8">K57+K58+K59+K60+K61+K62+K63+K64+K65</f>
        <v>0</v>
      </c>
      <c r="L55" s="66">
        <f t="shared" si="8"/>
        <v>0</v>
      </c>
      <c r="M55" s="66">
        <f t="shared" si="8"/>
        <v>342000</v>
      </c>
      <c r="N55" s="66">
        <f>N57+N58+N59+N60+N61+N62+N63+N64+N65</f>
        <v>342000</v>
      </c>
      <c r="O55" s="66">
        <f>O57+O58+O59+O60+O61+O62+O63+O64+O65</f>
        <v>342000</v>
      </c>
      <c r="P55" s="16">
        <f>E55+I55</f>
        <v>7196900</v>
      </c>
      <c r="Q55" s="17"/>
    </row>
    <row r="56" spans="1:17" s="18" customFormat="1" ht="27.75" customHeight="1" x14ac:dyDescent="0.2">
      <c r="A56" s="61">
        <v>1110000</v>
      </c>
      <c r="B56" s="75"/>
      <c r="C56" s="75"/>
      <c r="D56" s="232" t="s">
        <v>130</v>
      </c>
      <c r="E56" s="76"/>
      <c r="F56" s="22"/>
      <c r="G56" s="23"/>
      <c r="H56" s="124"/>
      <c r="I56" s="40"/>
      <c r="J56" s="66"/>
      <c r="K56" s="66"/>
      <c r="L56" s="66"/>
      <c r="M56" s="76"/>
      <c r="N56" s="22"/>
      <c r="O56" s="69"/>
      <c r="P56" s="16"/>
    </row>
    <row r="57" spans="1:17" s="36" customFormat="1" ht="27.75" customHeight="1" x14ac:dyDescent="0.2">
      <c r="A57" s="70">
        <v>1110180</v>
      </c>
      <c r="B57" s="1" t="s">
        <v>109</v>
      </c>
      <c r="C57" s="1" t="s">
        <v>129</v>
      </c>
      <c r="D57" s="189" t="s">
        <v>132</v>
      </c>
      <c r="E57" s="25">
        <v>1043500</v>
      </c>
      <c r="F57" s="45">
        <v>773500</v>
      </c>
      <c r="G57" s="39">
        <v>49800</v>
      </c>
      <c r="H57" s="46"/>
      <c r="I57" s="25">
        <f t="shared" si="2"/>
        <v>42000</v>
      </c>
      <c r="J57" s="55"/>
      <c r="K57" s="55"/>
      <c r="L57" s="55"/>
      <c r="M57" s="45">
        <v>42000</v>
      </c>
      <c r="N57" s="45">
        <v>42000</v>
      </c>
      <c r="O57" s="45">
        <v>42000</v>
      </c>
      <c r="P57" s="16">
        <f>E57+I57</f>
        <v>1085500</v>
      </c>
    </row>
    <row r="58" spans="1:17" s="36" customFormat="1" ht="16.5" customHeight="1" x14ac:dyDescent="0.2">
      <c r="A58" s="70">
        <v>1113140</v>
      </c>
      <c r="B58" s="1" t="s">
        <v>168</v>
      </c>
      <c r="C58" s="1" t="s">
        <v>159</v>
      </c>
      <c r="D58" s="275" t="s">
        <v>194</v>
      </c>
      <c r="E58" s="25">
        <v>243400</v>
      </c>
      <c r="F58" s="45"/>
      <c r="G58" s="39"/>
      <c r="H58" s="46"/>
      <c r="I58" s="25">
        <f t="shared" si="2"/>
        <v>0</v>
      </c>
      <c r="J58" s="45"/>
      <c r="K58" s="45"/>
      <c r="L58" s="45"/>
      <c r="M58" s="45"/>
      <c r="N58" s="45"/>
      <c r="O58" s="47"/>
      <c r="P58" s="16">
        <f t="shared" ref="P58:P66" si="9">E58+I58</f>
        <v>243400</v>
      </c>
      <c r="Q58" s="35"/>
    </row>
    <row r="59" spans="1:17" s="36" customFormat="1" ht="25.5" customHeight="1" x14ac:dyDescent="0.2">
      <c r="A59" s="70">
        <v>1115011</v>
      </c>
      <c r="B59" s="1" t="s">
        <v>162</v>
      </c>
      <c r="C59" s="1" t="s">
        <v>160</v>
      </c>
      <c r="D59" s="189" t="s">
        <v>161</v>
      </c>
      <c r="E59" s="25">
        <v>450000</v>
      </c>
      <c r="F59" s="45"/>
      <c r="G59" s="39"/>
      <c r="H59" s="46"/>
      <c r="I59" s="25">
        <f>J59+M59</f>
        <v>0</v>
      </c>
      <c r="J59" s="45"/>
      <c r="K59" s="45"/>
      <c r="L59" s="45"/>
      <c r="M59" s="45"/>
      <c r="N59" s="45"/>
      <c r="O59" s="45"/>
      <c r="P59" s="16">
        <f t="shared" si="9"/>
        <v>450000</v>
      </c>
    </row>
    <row r="60" spans="1:17" s="36" customFormat="1" ht="23.25" customHeight="1" x14ac:dyDescent="0.2">
      <c r="A60" s="70">
        <v>1115012</v>
      </c>
      <c r="B60" s="1" t="s">
        <v>233</v>
      </c>
      <c r="C60" s="1" t="s">
        <v>160</v>
      </c>
      <c r="D60" s="189" t="s">
        <v>232</v>
      </c>
      <c r="E60" s="25">
        <v>450000</v>
      </c>
      <c r="F60" s="45"/>
      <c r="G60" s="39"/>
      <c r="H60" s="46"/>
      <c r="I60" s="25">
        <f>J60+M60</f>
        <v>0</v>
      </c>
      <c r="J60" s="45"/>
      <c r="K60" s="45"/>
      <c r="L60" s="45"/>
      <c r="M60" s="45"/>
      <c r="N60" s="45"/>
      <c r="O60" s="39"/>
      <c r="P60" s="16">
        <f t="shared" si="9"/>
        <v>450000</v>
      </c>
    </row>
    <row r="61" spans="1:17" s="36" customFormat="1" ht="26.25" customHeight="1" x14ac:dyDescent="0.2">
      <c r="A61" s="70">
        <v>1115041</v>
      </c>
      <c r="B61" s="1" t="s">
        <v>163</v>
      </c>
      <c r="C61" s="1" t="s">
        <v>160</v>
      </c>
      <c r="D61" s="189" t="s">
        <v>15</v>
      </c>
      <c r="E61" s="25">
        <v>259000</v>
      </c>
      <c r="F61" s="45">
        <v>180000</v>
      </c>
      <c r="G61" s="39">
        <v>12000</v>
      </c>
      <c r="H61" s="46"/>
      <c r="I61" s="25">
        <f t="shared" si="2"/>
        <v>0</v>
      </c>
      <c r="J61" s="45"/>
      <c r="K61" s="45"/>
      <c r="L61" s="45"/>
      <c r="M61" s="45"/>
      <c r="N61" s="45"/>
      <c r="O61" s="47"/>
      <c r="P61" s="16">
        <f t="shared" si="9"/>
        <v>259000</v>
      </c>
    </row>
    <row r="62" spans="1:17" s="36" customFormat="1" ht="27.75" customHeight="1" x14ac:dyDescent="0.2">
      <c r="A62" s="70">
        <v>1115042</v>
      </c>
      <c r="B62" s="1" t="s">
        <v>164</v>
      </c>
      <c r="C62" s="1" t="s">
        <v>160</v>
      </c>
      <c r="D62" s="189" t="s">
        <v>16</v>
      </c>
      <c r="E62" s="25">
        <v>102000</v>
      </c>
      <c r="F62" s="45"/>
      <c r="G62" s="39"/>
      <c r="H62" s="46"/>
      <c r="I62" s="25">
        <f t="shared" si="2"/>
        <v>0</v>
      </c>
      <c r="J62" s="45"/>
      <c r="K62" s="45"/>
      <c r="L62" s="45"/>
      <c r="M62" s="45"/>
      <c r="N62" s="45"/>
      <c r="O62" s="47"/>
      <c r="P62" s="16">
        <f t="shared" si="9"/>
        <v>102000</v>
      </c>
    </row>
    <row r="63" spans="1:17" s="36" customFormat="1" ht="27" customHeight="1" x14ac:dyDescent="0.2">
      <c r="A63" s="70">
        <v>1115060</v>
      </c>
      <c r="B63" s="1" t="s">
        <v>165</v>
      </c>
      <c r="C63" s="1" t="s">
        <v>160</v>
      </c>
      <c r="D63" s="189" t="s">
        <v>195</v>
      </c>
      <c r="E63" s="25">
        <v>307000</v>
      </c>
      <c r="F63" s="45">
        <v>162000</v>
      </c>
      <c r="G63" s="39">
        <v>10000</v>
      </c>
      <c r="H63" s="46"/>
      <c r="I63" s="25">
        <f t="shared" si="2"/>
        <v>0</v>
      </c>
      <c r="J63" s="45"/>
      <c r="K63" s="45"/>
      <c r="L63" s="45"/>
      <c r="M63" s="45"/>
      <c r="N63" s="45"/>
      <c r="O63" s="47"/>
      <c r="P63" s="16">
        <f t="shared" si="9"/>
        <v>307000</v>
      </c>
    </row>
    <row r="64" spans="1:17" s="36" customFormat="1" ht="14.25" customHeight="1" thickBot="1" x14ac:dyDescent="0.25">
      <c r="A64" s="70">
        <v>1115100</v>
      </c>
      <c r="B64" s="1" t="s">
        <v>166</v>
      </c>
      <c r="C64" s="1" t="s">
        <v>160</v>
      </c>
      <c r="D64" s="189" t="s">
        <v>18</v>
      </c>
      <c r="E64" s="25">
        <v>4000000</v>
      </c>
      <c r="F64" s="45"/>
      <c r="G64" s="39"/>
      <c r="H64" s="46"/>
      <c r="I64" s="25">
        <f t="shared" si="2"/>
        <v>300000</v>
      </c>
      <c r="J64" s="45"/>
      <c r="K64" s="45"/>
      <c r="L64" s="45"/>
      <c r="M64" s="45">
        <f>300000</f>
        <v>300000</v>
      </c>
      <c r="N64" s="45">
        <f>300000</f>
        <v>300000</v>
      </c>
      <c r="O64" s="45">
        <f>300000</f>
        <v>300000</v>
      </c>
      <c r="P64" s="74">
        <f t="shared" si="9"/>
        <v>4300000</v>
      </c>
    </row>
    <row r="65" spans="1:19" s="36" customFormat="1" ht="23.25" hidden="1" thickBot="1" x14ac:dyDescent="0.25">
      <c r="A65" s="79">
        <v>1116310</v>
      </c>
      <c r="B65" s="27" t="s">
        <v>167</v>
      </c>
      <c r="C65" s="27" t="s">
        <v>141</v>
      </c>
      <c r="D65" s="231" t="s">
        <v>82</v>
      </c>
      <c r="E65" s="32"/>
      <c r="F65" s="29"/>
      <c r="G65" s="30"/>
      <c r="H65" s="80"/>
      <c r="I65" s="32">
        <f t="shared" si="2"/>
        <v>0</v>
      </c>
      <c r="J65" s="29"/>
      <c r="K65" s="29"/>
      <c r="L65" s="29"/>
      <c r="M65" s="29"/>
      <c r="N65" s="29"/>
      <c r="O65" s="33"/>
      <c r="P65" s="34">
        <f t="shared" si="9"/>
        <v>0</v>
      </c>
    </row>
    <row r="66" spans="1:19" s="18" customFormat="1" ht="12.95" customHeight="1" thickBot="1" x14ac:dyDescent="0.25">
      <c r="A66" s="81">
        <v>1400000</v>
      </c>
      <c r="B66" s="82"/>
      <c r="C66" s="82"/>
      <c r="D66" s="83" t="s">
        <v>17</v>
      </c>
      <c r="E66" s="84">
        <f>E68+E70+E72+E74+E76+E79</f>
        <v>223405800</v>
      </c>
      <c r="F66" s="85">
        <f t="shared" ref="F66:M66" si="10">F68+F70+F72+F74+F76+F79</f>
        <v>151469900</v>
      </c>
      <c r="G66" s="84">
        <f t="shared" si="10"/>
        <v>17260000</v>
      </c>
      <c r="H66" s="86">
        <f t="shared" si="10"/>
        <v>0</v>
      </c>
      <c r="I66" s="87">
        <f>I68+I70+I72+I74+I76+I79+I78</f>
        <v>10943500</v>
      </c>
      <c r="J66" s="88">
        <f>J68+J70+J72+J74+J76+J79+J78</f>
        <v>4243500</v>
      </c>
      <c r="K66" s="88">
        <f t="shared" si="10"/>
        <v>2179300</v>
      </c>
      <c r="L66" s="88">
        <f t="shared" si="10"/>
        <v>213300</v>
      </c>
      <c r="M66" s="88">
        <f t="shared" si="10"/>
        <v>6700000</v>
      </c>
      <c r="N66" s="88">
        <f>N68+N70+N72+N74+N76+N79</f>
        <v>6700000</v>
      </c>
      <c r="O66" s="89">
        <f>O68+O70+O72+O74+O76+O79</f>
        <v>6700000</v>
      </c>
      <c r="P66" s="90">
        <f t="shared" si="9"/>
        <v>234349300</v>
      </c>
      <c r="Q66" s="91"/>
      <c r="R66" s="91"/>
      <c r="S66" s="91"/>
    </row>
    <row r="67" spans="1:19" s="18" customFormat="1" ht="12.95" customHeight="1" thickBot="1" x14ac:dyDescent="0.25">
      <c r="A67" s="81">
        <v>1410000</v>
      </c>
      <c r="B67" s="82"/>
      <c r="C67" s="82"/>
      <c r="D67" s="83" t="s">
        <v>17</v>
      </c>
      <c r="E67" s="258"/>
      <c r="F67" s="92"/>
      <c r="G67" s="93"/>
      <c r="H67" s="86"/>
      <c r="I67" s="94"/>
      <c r="J67" s="95"/>
      <c r="K67" s="95"/>
      <c r="L67" s="95"/>
      <c r="M67" s="95"/>
      <c r="N67" s="95"/>
      <c r="O67" s="96"/>
      <c r="P67" s="90"/>
    </row>
    <row r="68" spans="1:19" s="36" customFormat="1" ht="23.25" thickBot="1" x14ac:dyDescent="0.25">
      <c r="A68" s="213">
        <v>1412010</v>
      </c>
      <c r="B68" s="148">
        <v>2010</v>
      </c>
      <c r="C68" s="148" t="s">
        <v>123</v>
      </c>
      <c r="D68" s="214" t="s">
        <v>83</v>
      </c>
      <c r="E68" s="208">
        <f>10582300+104993500-300000</f>
        <v>115275800</v>
      </c>
      <c r="F68" s="97">
        <v>75635300</v>
      </c>
      <c r="G68" s="98">
        <v>9144300</v>
      </c>
      <c r="H68" s="99"/>
      <c r="I68" s="100">
        <f>J68+M68</f>
        <v>6926400</v>
      </c>
      <c r="J68" s="101">
        <v>226400</v>
      </c>
      <c r="K68" s="101"/>
      <c r="L68" s="101"/>
      <c r="M68" s="101">
        <v>6700000</v>
      </c>
      <c r="N68" s="101">
        <v>6700000</v>
      </c>
      <c r="O68" s="101">
        <v>6700000</v>
      </c>
      <c r="P68" s="102">
        <f t="shared" ref="P68:P77" si="11">E68+I68</f>
        <v>122202200</v>
      </c>
    </row>
    <row r="69" spans="1:19" s="36" customFormat="1" ht="43.5" customHeight="1" x14ac:dyDescent="0.2">
      <c r="A69" s="70"/>
      <c r="B69" s="1"/>
      <c r="C69" s="1"/>
      <c r="D69" s="215" t="s">
        <v>122</v>
      </c>
      <c r="E69" s="209">
        <v>104993500</v>
      </c>
      <c r="F69" s="103">
        <v>75635300</v>
      </c>
      <c r="G69" s="104"/>
      <c r="H69" s="105"/>
      <c r="I69" s="25"/>
      <c r="J69" s="45"/>
      <c r="K69" s="45"/>
      <c r="L69" s="45"/>
      <c r="M69" s="45"/>
      <c r="N69" s="45"/>
      <c r="O69" s="47"/>
      <c r="P69" s="102">
        <f t="shared" si="11"/>
        <v>104993500</v>
      </c>
    </row>
    <row r="70" spans="1:19" s="36" customFormat="1" ht="33" customHeight="1" x14ac:dyDescent="0.2">
      <c r="A70" s="70">
        <v>1412050</v>
      </c>
      <c r="B70" s="1">
        <v>2050</v>
      </c>
      <c r="C70" s="1" t="s">
        <v>124</v>
      </c>
      <c r="D70" s="189" t="s">
        <v>98</v>
      </c>
      <c r="E70" s="209">
        <f>4225700+26516600</f>
        <v>30742300</v>
      </c>
      <c r="F70" s="103">
        <v>19918100</v>
      </c>
      <c r="G70" s="104">
        <v>4225700</v>
      </c>
      <c r="H70" s="105"/>
      <c r="I70" s="25">
        <f t="shared" si="2"/>
        <v>34000</v>
      </c>
      <c r="J70" s="45">
        <v>34000</v>
      </c>
      <c r="K70" s="45">
        <v>26000</v>
      </c>
      <c r="L70" s="45"/>
      <c r="M70" s="45"/>
      <c r="N70" s="45"/>
      <c r="O70" s="45"/>
      <c r="P70" s="74">
        <f t="shared" si="11"/>
        <v>30776300</v>
      </c>
    </row>
    <row r="71" spans="1:19" s="36" customFormat="1" ht="42" customHeight="1" x14ac:dyDescent="0.2">
      <c r="A71" s="70"/>
      <c r="B71" s="1"/>
      <c r="C71" s="1"/>
      <c r="D71" s="215" t="s">
        <v>122</v>
      </c>
      <c r="E71" s="209">
        <v>26516600</v>
      </c>
      <c r="F71" s="103">
        <v>19918100</v>
      </c>
      <c r="G71" s="104"/>
      <c r="H71" s="105"/>
      <c r="I71" s="25"/>
      <c r="J71" s="45"/>
      <c r="K71" s="45"/>
      <c r="L71" s="45"/>
      <c r="M71" s="45"/>
      <c r="N71" s="45"/>
      <c r="O71" s="47"/>
      <c r="P71" s="74">
        <f t="shared" si="11"/>
        <v>26516600</v>
      </c>
    </row>
    <row r="72" spans="1:19" s="36" customFormat="1" ht="29.25" customHeight="1" x14ac:dyDescent="0.2">
      <c r="A72" s="70">
        <v>1412120</v>
      </c>
      <c r="B72" s="1">
        <v>2120</v>
      </c>
      <c r="C72" s="1" t="s">
        <v>125</v>
      </c>
      <c r="D72" s="216" t="s">
        <v>84</v>
      </c>
      <c r="E72" s="209">
        <f>3973100+60846900</f>
        <v>64820000</v>
      </c>
      <c r="F72" s="103">
        <v>46718600</v>
      </c>
      <c r="G72" s="104">
        <v>3511100</v>
      </c>
      <c r="H72" s="105"/>
      <c r="I72" s="25">
        <f t="shared" si="2"/>
        <v>2381700</v>
      </c>
      <c r="J72" s="45">
        <v>2381700</v>
      </c>
      <c r="K72" s="45">
        <v>1354200</v>
      </c>
      <c r="L72" s="45">
        <v>99600</v>
      </c>
      <c r="M72" s="45"/>
      <c r="N72" s="45"/>
      <c r="O72" s="45"/>
      <c r="P72" s="74">
        <f t="shared" si="11"/>
        <v>67201700</v>
      </c>
    </row>
    <row r="73" spans="1:19" s="36" customFormat="1" ht="43.5" customHeight="1" x14ac:dyDescent="0.2">
      <c r="A73" s="70"/>
      <c r="B73" s="1"/>
      <c r="C73" s="1"/>
      <c r="D73" s="215" t="s">
        <v>122</v>
      </c>
      <c r="E73" s="209">
        <f>60846900</f>
        <v>60846900</v>
      </c>
      <c r="F73" s="103">
        <v>46718600</v>
      </c>
      <c r="G73" s="104"/>
      <c r="H73" s="105"/>
      <c r="I73" s="25"/>
      <c r="J73" s="45"/>
      <c r="K73" s="45"/>
      <c r="L73" s="45"/>
      <c r="M73" s="45"/>
      <c r="N73" s="45"/>
      <c r="O73" s="47"/>
      <c r="P73" s="74">
        <f t="shared" si="11"/>
        <v>60846900</v>
      </c>
    </row>
    <row r="74" spans="1:19" s="36" customFormat="1" ht="27" customHeight="1" x14ac:dyDescent="0.2">
      <c r="A74" s="70">
        <v>1412140</v>
      </c>
      <c r="B74" s="1">
        <v>2140</v>
      </c>
      <c r="C74" s="1" t="s">
        <v>126</v>
      </c>
      <c r="D74" s="216" t="s">
        <v>85</v>
      </c>
      <c r="E74" s="209">
        <f>378900+11549300</f>
        <v>11928200</v>
      </c>
      <c r="F74" s="103">
        <v>9197900</v>
      </c>
      <c r="G74" s="104">
        <v>378900</v>
      </c>
      <c r="H74" s="105"/>
      <c r="I74" s="25">
        <f t="shared" si="2"/>
        <v>1301400</v>
      </c>
      <c r="J74" s="45">
        <v>1301400</v>
      </c>
      <c r="K74" s="45">
        <v>799100</v>
      </c>
      <c r="L74" s="45">
        <v>113700</v>
      </c>
      <c r="M74" s="45"/>
      <c r="N74" s="45"/>
      <c r="O74" s="45"/>
      <c r="P74" s="74">
        <f t="shared" si="11"/>
        <v>13229600</v>
      </c>
    </row>
    <row r="75" spans="1:19" s="36" customFormat="1" ht="40.5" customHeight="1" x14ac:dyDescent="0.2">
      <c r="A75" s="70"/>
      <c r="B75" s="1"/>
      <c r="C75" s="1"/>
      <c r="D75" s="215" t="s">
        <v>122</v>
      </c>
      <c r="E75" s="209">
        <v>11549300</v>
      </c>
      <c r="F75" s="103">
        <v>9197900</v>
      </c>
      <c r="G75" s="104"/>
      <c r="H75" s="105"/>
      <c r="I75" s="25"/>
      <c r="J75" s="45"/>
      <c r="K75" s="45"/>
      <c r="L75" s="45"/>
      <c r="M75" s="45"/>
      <c r="N75" s="45"/>
      <c r="O75" s="47"/>
      <c r="P75" s="74">
        <f t="shared" si="11"/>
        <v>11549300</v>
      </c>
    </row>
    <row r="76" spans="1:19" s="36" customFormat="1" ht="12" customHeight="1" x14ac:dyDescent="0.2">
      <c r="A76" s="70">
        <v>1412220</v>
      </c>
      <c r="B76" s="1">
        <v>2220</v>
      </c>
      <c r="C76" s="1" t="s">
        <v>127</v>
      </c>
      <c r="D76" s="189" t="s">
        <v>99</v>
      </c>
      <c r="E76" s="209">
        <f>390000</f>
        <v>390000</v>
      </c>
      <c r="F76" s="103"/>
      <c r="G76" s="104"/>
      <c r="H76" s="105"/>
      <c r="I76" s="25">
        <f t="shared" si="2"/>
        <v>0</v>
      </c>
      <c r="J76" s="45"/>
      <c r="K76" s="45"/>
      <c r="L76" s="45"/>
      <c r="M76" s="45"/>
      <c r="N76" s="45"/>
      <c r="O76" s="47"/>
      <c r="P76" s="74">
        <f t="shared" si="11"/>
        <v>390000</v>
      </c>
    </row>
    <row r="77" spans="1:19" s="36" customFormat="1" ht="41.25" customHeight="1" x14ac:dyDescent="0.2">
      <c r="A77" s="70"/>
      <c r="B77" s="1"/>
      <c r="C77" s="1"/>
      <c r="D77" s="215" t="s">
        <v>122</v>
      </c>
      <c r="E77" s="209">
        <v>390000</v>
      </c>
      <c r="F77" s="103"/>
      <c r="G77" s="104"/>
      <c r="H77" s="105"/>
      <c r="I77" s="25"/>
      <c r="J77" s="29"/>
      <c r="K77" s="29"/>
      <c r="L77" s="45"/>
      <c r="M77" s="45"/>
      <c r="N77" s="45"/>
      <c r="O77" s="47"/>
      <c r="P77" s="74">
        <f t="shared" si="11"/>
        <v>390000</v>
      </c>
    </row>
    <row r="78" spans="1:19" s="36" customFormat="1" ht="44.1" customHeight="1" x14ac:dyDescent="0.2">
      <c r="A78" s="70">
        <v>1419180</v>
      </c>
      <c r="B78" s="1">
        <v>9180</v>
      </c>
      <c r="C78" s="1" t="s">
        <v>115</v>
      </c>
      <c r="D78" s="189" t="s">
        <v>13</v>
      </c>
      <c r="E78" s="210"/>
      <c r="F78" s="106"/>
      <c r="G78" s="107"/>
      <c r="H78" s="46"/>
      <c r="I78" s="25">
        <f>J78+M78</f>
        <v>300000</v>
      </c>
      <c r="J78" s="29">
        <v>300000</v>
      </c>
      <c r="K78" s="29"/>
      <c r="L78" s="29"/>
      <c r="M78" s="45"/>
      <c r="N78" s="45"/>
      <c r="O78" s="47"/>
      <c r="P78" s="16">
        <f>E78+I78</f>
        <v>300000</v>
      </c>
    </row>
    <row r="79" spans="1:19" s="36" customFormat="1" ht="21.75" customHeight="1" x14ac:dyDescent="0.2">
      <c r="A79" s="70">
        <v>1418600</v>
      </c>
      <c r="B79" s="1">
        <v>8600</v>
      </c>
      <c r="C79" s="1" t="s">
        <v>115</v>
      </c>
      <c r="D79" s="189" t="s">
        <v>18</v>
      </c>
      <c r="E79" s="209">
        <v>249500</v>
      </c>
      <c r="F79" s="108"/>
      <c r="G79" s="104"/>
      <c r="H79" s="105"/>
      <c r="I79" s="40">
        <f t="shared" si="2"/>
        <v>0</v>
      </c>
      <c r="J79" s="41"/>
      <c r="K79" s="41"/>
      <c r="L79" s="25"/>
      <c r="M79" s="45"/>
      <c r="N79" s="45"/>
      <c r="O79" s="47"/>
      <c r="P79" s="74">
        <f t="shared" ref="P79:P122" si="12">E79+I79</f>
        <v>249500</v>
      </c>
    </row>
    <row r="80" spans="1:19" s="18" customFormat="1" ht="21.95" customHeight="1" x14ac:dyDescent="0.2">
      <c r="A80" s="109">
        <v>1500000</v>
      </c>
      <c r="B80" s="110"/>
      <c r="C80" s="110"/>
      <c r="D80" s="187" t="s">
        <v>19</v>
      </c>
      <c r="E80" s="12">
        <f>E82+E83+E84+E85+E86+E87+E88+E89+E90+E91+E92+E93+E94+E95+E96+E97+E98+E99+E100+E101+E102+E103+E104+E105+E106+E107+E108+E109+E110+E111+E112+E113+E115+E116+E117+E118+E120+E121</f>
        <v>712850800</v>
      </c>
      <c r="F80" s="66">
        <f>F82+F83+F84+F86+F87+F88+F89+F90+F91+F92+F93+F94+F95+F96+F97+F98+F99+F100+F101+F102+F103+F104+F105+F106+F107+F108+F109+F110+F111+F112+F113+F115+F116+F117+F118+F120+F121</f>
        <v>17119500</v>
      </c>
      <c r="G80" s="12">
        <f>G82+G83+G84+G86+G87+G88+G89+G90+G91+G92+G93+G94+G95+G96+G97+G98+G99+G100+G101+G102+G103+G104+G105+G106+G107+G108+G109+G110+G111+G112+G113+G115+G116+G117+G118+G120+G121</f>
        <v>611800</v>
      </c>
      <c r="H80" s="111">
        <f>H82+H83+H84+H86+H87+H88+H89+H90+H91+H92+H93+H94+H95+H96+H97+H98+H99+H100+H101+H102+H103+H104+H105+H106+H107+H108+H109+H110+H111+H112+H113+H115+H116+H117+H118+H120+H121</f>
        <v>0</v>
      </c>
      <c r="I80" s="112">
        <f>I82+I83+I84+I86+I87+I88+I89+I90+I91+I92+I93+I94+I95+I96+I97+I98+I99+I100+I101+I102+I103+I104+I105+I106+I107+I108+I109+I110+I111+I112+I113+I115+I116+I117+I118+I120+I121+I119</f>
        <v>640000</v>
      </c>
      <c r="J80" s="66">
        <f>J82+J83+J84+J86+J87+J88+J89+J90+J91+J92+J93+J94+J95+J96+J97+J98+J99+J100+J101+J102+J103+J104+J105+J106+J107+J108+J109+J110+J111+J112+J113+J115+J116+J117+J118+J120+J121+J119</f>
        <v>300000</v>
      </c>
      <c r="K80" s="66">
        <f>K82+K83+K84+K86+K87+K88+K89+K90+K91+K92+K93+K94+K95+K96+K97+K98+K99+K100+K101+K102+K103+K104+K105+K106+K107+K108+K109+K110+K111+K112+K113+K115+K116+K117+K118+K120+K121+K119</f>
        <v>0</v>
      </c>
      <c r="L80" s="66">
        <f>L82+L83+L84+L86+L87+L88+L89+L90+L91+L92+L93+L94+L95+L96+L97+L98+L99+L100+L101+L102+L103+L104+L105+L106+L107+L108+L109+L110+L111+L112+L113+L115+L116+L117+L118+L120+L121+L119</f>
        <v>0</v>
      </c>
      <c r="M80" s="66">
        <f>M82+M83+M84+M86+M87+M88+M89+M90+M91+M92+M93+M94+M95+M96+M97+M98+M99+M100+M101+M102+M103+M104+M105+M106+M107+M108+M109+M110+M111+M112+M113+M115+M116+M117+M118+M120+M121+M119</f>
        <v>340000</v>
      </c>
      <c r="N80" s="113">
        <f>N82+N83+N84+N86+N87+N88+N89+N90+N91+N92+N93+N94+N95+N96+N97+N98+N99+N100+N101+N102+N103+N104+N105+N106+N107+N108+N109+N110+N111+N112+N113+N115+N116+N117+N118+N120+N121</f>
        <v>340000</v>
      </c>
      <c r="O80" s="113">
        <f>O82+O83+O84+O86+O87+O88+O89+O90+O91+O92+O93+O94+O95+O96+O97+O98+O99+O100+O101+O102+O103+O104+O105+O106+O107+O108+O109+O110+O111+O112+O113+O115+O116+O117+O118+O120+O121</f>
        <v>340000</v>
      </c>
      <c r="P80" s="114">
        <f t="shared" si="12"/>
        <v>713490800</v>
      </c>
      <c r="Q80" s="17"/>
      <c r="R80" s="17"/>
    </row>
    <row r="81" spans="1:17" s="18" customFormat="1" ht="21.95" hidden="1" customHeight="1" x14ac:dyDescent="0.2">
      <c r="A81" s="61">
        <v>1510000</v>
      </c>
      <c r="B81" s="75"/>
      <c r="C81" s="75"/>
      <c r="D81" s="217" t="s">
        <v>19</v>
      </c>
      <c r="E81" s="211"/>
      <c r="F81" s="115"/>
      <c r="G81" s="116"/>
      <c r="H81" s="24"/>
      <c r="I81" s="25">
        <f t="shared" si="2"/>
        <v>0</v>
      </c>
      <c r="J81" s="22"/>
      <c r="K81" s="22"/>
      <c r="L81" s="68"/>
      <c r="M81" s="68"/>
      <c r="N81" s="68"/>
      <c r="O81" s="69"/>
      <c r="P81" s="74">
        <f t="shared" si="12"/>
        <v>0</v>
      </c>
    </row>
    <row r="82" spans="1:17" s="36" customFormat="1" ht="21.95" customHeight="1" x14ac:dyDescent="0.2">
      <c r="A82" s="70">
        <v>1510180</v>
      </c>
      <c r="B82" s="1" t="s">
        <v>109</v>
      </c>
      <c r="C82" s="1" t="s">
        <v>129</v>
      </c>
      <c r="D82" s="189" t="s">
        <v>20</v>
      </c>
      <c r="E82" s="25">
        <v>15151600</v>
      </c>
      <c r="F82" s="117">
        <v>11388600</v>
      </c>
      <c r="G82" s="107">
        <v>257500</v>
      </c>
      <c r="H82" s="46"/>
      <c r="I82" s="25">
        <f>J82+M82</f>
        <v>190000</v>
      </c>
      <c r="J82" s="45"/>
      <c r="K82" s="45"/>
      <c r="L82" s="45"/>
      <c r="M82" s="45">
        <v>190000</v>
      </c>
      <c r="N82" s="45">
        <v>190000</v>
      </c>
      <c r="O82" s="45">
        <v>190000</v>
      </c>
      <c r="P82" s="74">
        <f t="shared" si="12"/>
        <v>15341600</v>
      </c>
    </row>
    <row r="83" spans="1:17" s="36" customFormat="1" ht="56.1" customHeight="1" x14ac:dyDescent="0.2">
      <c r="A83" s="70">
        <v>1511060</v>
      </c>
      <c r="B83" s="1">
        <v>1060</v>
      </c>
      <c r="C83" s="1" t="s">
        <v>153</v>
      </c>
      <c r="D83" s="189" t="s">
        <v>21</v>
      </c>
      <c r="E83" s="25">
        <v>1757700</v>
      </c>
      <c r="F83" s="117"/>
      <c r="G83" s="107"/>
      <c r="H83" s="46"/>
      <c r="I83" s="25">
        <f t="shared" si="2"/>
        <v>0</v>
      </c>
      <c r="J83" s="45"/>
      <c r="K83" s="45"/>
      <c r="L83" s="45"/>
      <c r="M83" s="45"/>
      <c r="N83" s="45"/>
      <c r="O83" s="47"/>
      <c r="P83" s="74">
        <f t="shared" si="12"/>
        <v>1757700</v>
      </c>
    </row>
    <row r="84" spans="1:17" s="36" customFormat="1" ht="160.5" customHeight="1" x14ac:dyDescent="0.2">
      <c r="A84" s="70">
        <v>1513011</v>
      </c>
      <c r="B84" s="1">
        <v>3011</v>
      </c>
      <c r="C84" s="1" t="s">
        <v>185</v>
      </c>
      <c r="D84" s="189" t="s">
        <v>102</v>
      </c>
      <c r="E84" s="25">
        <v>47850000</v>
      </c>
      <c r="F84" s="117"/>
      <c r="G84" s="107"/>
      <c r="H84" s="46"/>
      <c r="I84" s="25">
        <f t="shared" si="2"/>
        <v>0</v>
      </c>
      <c r="J84" s="45"/>
      <c r="K84" s="45"/>
      <c r="L84" s="45"/>
      <c r="M84" s="45"/>
      <c r="N84" s="45"/>
      <c r="O84" s="47"/>
      <c r="P84" s="74">
        <f t="shared" si="12"/>
        <v>47850000</v>
      </c>
    </row>
    <row r="85" spans="1:17" s="36" customFormat="1" ht="166.5" customHeight="1" x14ac:dyDescent="0.2">
      <c r="A85" s="70">
        <v>1513021</v>
      </c>
      <c r="B85" s="1" t="s">
        <v>213</v>
      </c>
      <c r="C85" s="1" t="s">
        <v>185</v>
      </c>
      <c r="D85" s="189" t="s">
        <v>214</v>
      </c>
      <c r="E85" s="25">
        <v>1000</v>
      </c>
      <c r="F85" s="117"/>
      <c r="G85" s="107"/>
      <c r="H85" s="46"/>
      <c r="I85" s="25"/>
      <c r="J85" s="45"/>
      <c r="K85" s="45"/>
      <c r="L85" s="45"/>
      <c r="M85" s="45"/>
      <c r="N85" s="45"/>
      <c r="O85" s="47"/>
      <c r="P85" s="74">
        <f t="shared" si="12"/>
        <v>1000</v>
      </c>
    </row>
    <row r="86" spans="1:17" s="36" customFormat="1" ht="299.25" customHeight="1" x14ac:dyDescent="0.2">
      <c r="A86" s="70">
        <v>1513012</v>
      </c>
      <c r="B86" s="1">
        <v>3012</v>
      </c>
      <c r="C86" s="1" t="s">
        <v>185</v>
      </c>
      <c r="D86" s="189" t="s">
        <v>103</v>
      </c>
      <c r="E86" s="25">
        <v>8520000</v>
      </c>
      <c r="F86" s="117"/>
      <c r="G86" s="107"/>
      <c r="H86" s="46"/>
      <c r="I86" s="25">
        <f t="shared" si="2"/>
        <v>0</v>
      </c>
      <c r="J86" s="45"/>
      <c r="K86" s="45"/>
      <c r="L86" s="45"/>
      <c r="M86" s="45"/>
      <c r="N86" s="45"/>
      <c r="O86" s="47"/>
      <c r="P86" s="74">
        <f t="shared" si="12"/>
        <v>8520000</v>
      </c>
    </row>
    <row r="87" spans="1:17" s="36" customFormat="1" ht="76.5" customHeight="1" x14ac:dyDescent="0.2">
      <c r="A87" s="70">
        <v>1513013</v>
      </c>
      <c r="B87" s="1">
        <v>3013</v>
      </c>
      <c r="C87" s="1" t="s">
        <v>138</v>
      </c>
      <c r="D87" s="189" t="s">
        <v>22</v>
      </c>
      <c r="E87" s="25">
        <v>2650000</v>
      </c>
      <c r="F87" s="117"/>
      <c r="G87" s="107"/>
      <c r="H87" s="46"/>
      <c r="I87" s="25">
        <f t="shared" ref="I87:I154" si="13">J87+M87</f>
        <v>0</v>
      </c>
      <c r="J87" s="45"/>
      <c r="K87" s="45"/>
      <c r="L87" s="45"/>
      <c r="M87" s="45"/>
      <c r="N87" s="45"/>
      <c r="O87" s="47"/>
      <c r="P87" s="74">
        <f t="shared" si="12"/>
        <v>2650000</v>
      </c>
    </row>
    <row r="88" spans="1:17" s="36" customFormat="1" ht="162" customHeight="1" x14ac:dyDescent="0.2">
      <c r="A88" s="70">
        <v>1513014</v>
      </c>
      <c r="B88" s="1">
        <v>3014</v>
      </c>
      <c r="C88" s="1" t="s">
        <v>138</v>
      </c>
      <c r="D88" s="189" t="s">
        <v>23</v>
      </c>
      <c r="E88" s="25">
        <v>300000</v>
      </c>
      <c r="F88" s="117"/>
      <c r="G88" s="107"/>
      <c r="H88" s="46"/>
      <c r="I88" s="25">
        <f t="shared" si="13"/>
        <v>0</v>
      </c>
      <c r="J88" s="45"/>
      <c r="K88" s="45"/>
      <c r="L88" s="45"/>
      <c r="M88" s="45"/>
      <c r="N88" s="45"/>
      <c r="O88" s="47"/>
      <c r="P88" s="74">
        <f t="shared" si="12"/>
        <v>300000</v>
      </c>
    </row>
    <row r="89" spans="1:17" s="36" customFormat="1" ht="21.95" customHeight="1" x14ac:dyDescent="0.2">
      <c r="A89" s="70">
        <v>1513015</v>
      </c>
      <c r="B89" s="1">
        <v>3015</v>
      </c>
      <c r="C89" s="1" t="s">
        <v>138</v>
      </c>
      <c r="D89" s="189" t="s">
        <v>24</v>
      </c>
      <c r="E89" s="25">
        <v>6198000</v>
      </c>
      <c r="F89" s="117"/>
      <c r="G89" s="107"/>
      <c r="H89" s="46"/>
      <c r="I89" s="25">
        <f t="shared" si="13"/>
        <v>0</v>
      </c>
      <c r="J89" s="45"/>
      <c r="K89" s="45"/>
      <c r="L89" s="45"/>
      <c r="M89" s="45"/>
      <c r="N89" s="45"/>
      <c r="O89" s="47"/>
      <c r="P89" s="74">
        <f t="shared" si="12"/>
        <v>6198000</v>
      </c>
    </row>
    <row r="90" spans="1:17" s="36" customFormat="1" ht="33" customHeight="1" x14ac:dyDescent="0.2">
      <c r="A90" s="70">
        <v>1513016</v>
      </c>
      <c r="B90" s="1">
        <v>3016</v>
      </c>
      <c r="C90" s="1" t="s">
        <v>186</v>
      </c>
      <c r="D90" s="189" t="s">
        <v>25</v>
      </c>
      <c r="E90" s="25">
        <v>270000000</v>
      </c>
      <c r="F90" s="117"/>
      <c r="G90" s="107"/>
      <c r="H90" s="46"/>
      <c r="I90" s="25">
        <f t="shared" si="13"/>
        <v>0</v>
      </c>
      <c r="J90" s="45"/>
      <c r="K90" s="45"/>
      <c r="L90" s="45"/>
      <c r="M90" s="45"/>
      <c r="N90" s="45"/>
      <c r="O90" s="47"/>
      <c r="P90" s="74">
        <f t="shared" si="12"/>
        <v>270000000</v>
      </c>
    </row>
    <row r="91" spans="1:17" s="36" customFormat="1" ht="45" x14ac:dyDescent="0.2">
      <c r="A91" s="70">
        <v>1513026</v>
      </c>
      <c r="B91" s="1">
        <v>3026</v>
      </c>
      <c r="C91" s="1" t="s">
        <v>186</v>
      </c>
      <c r="D91" s="189" t="s">
        <v>97</v>
      </c>
      <c r="E91" s="25">
        <v>2000</v>
      </c>
      <c r="F91" s="117"/>
      <c r="G91" s="107"/>
      <c r="H91" s="46"/>
      <c r="I91" s="25">
        <f t="shared" si="13"/>
        <v>0</v>
      </c>
      <c r="J91" s="45"/>
      <c r="K91" s="45"/>
      <c r="L91" s="45"/>
      <c r="M91" s="45"/>
      <c r="N91" s="45"/>
      <c r="O91" s="47"/>
      <c r="P91" s="74">
        <f t="shared" si="12"/>
        <v>2000</v>
      </c>
    </row>
    <row r="92" spans="1:17" s="36" customFormat="1" ht="180" customHeight="1" x14ac:dyDescent="0.2">
      <c r="A92" s="70">
        <v>1513031</v>
      </c>
      <c r="B92" s="1">
        <v>3031</v>
      </c>
      <c r="C92" s="1" t="s">
        <v>185</v>
      </c>
      <c r="D92" s="189" t="s">
        <v>26</v>
      </c>
      <c r="E92" s="25">
        <v>108000</v>
      </c>
      <c r="F92" s="117"/>
      <c r="G92" s="107"/>
      <c r="H92" s="46"/>
      <c r="I92" s="25">
        <f t="shared" si="13"/>
        <v>150000</v>
      </c>
      <c r="J92" s="45"/>
      <c r="K92" s="45"/>
      <c r="L92" s="45"/>
      <c r="M92" s="45">
        <v>150000</v>
      </c>
      <c r="N92" s="45">
        <v>150000</v>
      </c>
      <c r="O92" s="45">
        <v>150000</v>
      </c>
      <c r="P92" s="74">
        <f t="shared" si="12"/>
        <v>258000</v>
      </c>
      <c r="Q92" s="35"/>
    </row>
    <row r="93" spans="1:17" s="36" customFormat="1" ht="78" customHeight="1" x14ac:dyDescent="0.2">
      <c r="A93" s="70">
        <v>1513033</v>
      </c>
      <c r="B93" s="1">
        <v>3033</v>
      </c>
      <c r="C93" s="1" t="s">
        <v>138</v>
      </c>
      <c r="D93" s="189" t="s">
        <v>27</v>
      </c>
      <c r="E93" s="25">
        <v>32000</v>
      </c>
      <c r="F93" s="117"/>
      <c r="G93" s="107"/>
      <c r="H93" s="46"/>
      <c r="I93" s="25">
        <f t="shared" si="13"/>
        <v>0</v>
      </c>
      <c r="J93" s="45"/>
      <c r="K93" s="45"/>
      <c r="L93" s="45"/>
      <c r="M93" s="45"/>
      <c r="N93" s="45"/>
      <c r="O93" s="47"/>
      <c r="P93" s="74">
        <f t="shared" si="12"/>
        <v>32000</v>
      </c>
      <c r="Q93" s="35"/>
    </row>
    <row r="94" spans="1:17" s="36" customFormat="1" ht="21.95" customHeight="1" x14ac:dyDescent="0.2">
      <c r="A94" s="70">
        <v>1513034</v>
      </c>
      <c r="B94" s="1">
        <v>3034</v>
      </c>
      <c r="C94" s="1" t="s">
        <v>138</v>
      </c>
      <c r="D94" s="189" t="s">
        <v>28</v>
      </c>
      <c r="E94" s="25">
        <v>973000</v>
      </c>
      <c r="F94" s="117"/>
      <c r="G94" s="107"/>
      <c r="H94" s="46"/>
      <c r="I94" s="25">
        <f t="shared" si="13"/>
        <v>0</v>
      </c>
      <c r="J94" s="45"/>
      <c r="K94" s="45"/>
      <c r="L94" s="45"/>
      <c r="M94" s="45"/>
      <c r="N94" s="45"/>
      <c r="O94" s="47"/>
      <c r="P94" s="74">
        <f t="shared" si="12"/>
        <v>973000</v>
      </c>
      <c r="Q94" s="35"/>
    </row>
    <row r="95" spans="1:17" s="36" customFormat="1" ht="33" customHeight="1" x14ac:dyDescent="0.2">
      <c r="A95" s="70">
        <v>1513035</v>
      </c>
      <c r="B95" s="1">
        <v>3035</v>
      </c>
      <c r="C95" s="1" t="s">
        <v>138</v>
      </c>
      <c r="D95" s="189" t="s">
        <v>207</v>
      </c>
      <c r="E95" s="25">
        <v>1100000</v>
      </c>
      <c r="F95" s="117"/>
      <c r="G95" s="107"/>
      <c r="H95" s="46"/>
      <c r="I95" s="25">
        <f t="shared" si="13"/>
        <v>0</v>
      </c>
      <c r="J95" s="45"/>
      <c r="K95" s="45"/>
      <c r="L95" s="45"/>
      <c r="M95" s="45"/>
      <c r="N95" s="45"/>
      <c r="O95" s="47"/>
      <c r="P95" s="74">
        <f t="shared" si="12"/>
        <v>1100000</v>
      </c>
      <c r="Q95" s="35"/>
    </row>
    <row r="96" spans="1:17" s="36" customFormat="1" ht="33" customHeight="1" x14ac:dyDescent="0.2">
      <c r="A96" s="70">
        <v>1513037</v>
      </c>
      <c r="B96" s="1">
        <v>3037</v>
      </c>
      <c r="C96" s="1" t="s">
        <v>138</v>
      </c>
      <c r="D96" s="189" t="s">
        <v>29</v>
      </c>
      <c r="E96" s="25">
        <v>1500000</v>
      </c>
      <c r="F96" s="117"/>
      <c r="G96" s="107"/>
      <c r="H96" s="46"/>
      <c r="I96" s="25">
        <f t="shared" si="13"/>
        <v>0</v>
      </c>
      <c r="J96" s="45"/>
      <c r="K96" s="45"/>
      <c r="L96" s="45"/>
      <c r="M96" s="45"/>
      <c r="N96" s="45"/>
      <c r="O96" s="47"/>
      <c r="P96" s="74">
        <f t="shared" si="12"/>
        <v>1500000</v>
      </c>
    </row>
    <row r="97" spans="1:17" s="36" customFormat="1" ht="33" customHeight="1" x14ac:dyDescent="0.2">
      <c r="A97" s="70">
        <v>1513038</v>
      </c>
      <c r="B97" s="1">
        <v>3038</v>
      </c>
      <c r="C97" s="1" t="s">
        <v>138</v>
      </c>
      <c r="D97" s="189" t="s">
        <v>112</v>
      </c>
      <c r="E97" s="25">
        <v>15000000</v>
      </c>
      <c r="F97" s="117"/>
      <c r="G97" s="107"/>
      <c r="H97" s="46"/>
      <c r="I97" s="25">
        <f t="shared" si="13"/>
        <v>0</v>
      </c>
      <c r="J97" s="45"/>
      <c r="K97" s="45"/>
      <c r="L97" s="45"/>
      <c r="M97" s="45"/>
      <c r="N97" s="45"/>
      <c r="O97" s="47"/>
      <c r="P97" s="74">
        <f t="shared" si="12"/>
        <v>15000000</v>
      </c>
    </row>
    <row r="98" spans="1:17" s="36" customFormat="1" ht="21.95" customHeight="1" x14ac:dyDescent="0.2">
      <c r="A98" s="70">
        <v>1513041</v>
      </c>
      <c r="B98" s="1">
        <v>3041</v>
      </c>
      <c r="C98" s="1" t="s">
        <v>159</v>
      </c>
      <c r="D98" s="189" t="s">
        <v>30</v>
      </c>
      <c r="E98" s="25">
        <v>2410000</v>
      </c>
      <c r="F98" s="117"/>
      <c r="G98" s="107"/>
      <c r="H98" s="46"/>
      <c r="I98" s="25">
        <f t="shared" si="13"/>
        <v>0</v>
      </c>
      <c r="J98" s="45"/>
      <c r="K98" s="45"/>
      <c r="L98" s="45"/>
      <c r="M98" s="45"/>
      <c r="N98" s="45"/>
      <c r="O98" s="47"/>
      <c r="P98" s="74">
        <f t="shared" si="12"/>
        <v>2410000</v>
      </c>
    </row>
    <row r="99" spans="1:17" s="36" customFormat="1" ht="21.95" customHeight="1" x14ac:dyDescent="0.2">
      <c r="A99" s="70">
        <v>1513042</v>
      </c>
      <c r="B99" s="1">
        <v>3042</v>
      </c>
      <c r="C99" s="1" t="s">
        <v>159</v>
      </c>
      <c r="D99" s="189" t="s">
        <v>31</v>
      </c>
      <c r="E99" s="25">
        <v>220000</v>
      </c>
      <c r="F99" s="117"/>
      <c r="G99" s="107"/>
      <c r="H99" s="46"/>
      <c r="I99" s="25">
        <f t="shared" si="13"/>
        <v>0</v>
      </c>
      <c r="J99" s="45"/>
      <c r="K99" s="45"/>
      <c r="L99" s="45"/>
      <c r="M99" s="45"/>
      <c r="N99" s="45"/>
      <c r="O99" s="47"/>
      <c r="P99" s="74">
        <f t="shared" si="12"/>
        <v>220000</v>
      </c>
    </row>
    <row r="100" spans="1:17" s="36" customFormat="1" ht="21.95" customHeight="1" x14ac:dyDescent="0.2">
      <c r="A100" s="70">
        <v>1513043</v>
      </c>
      <c r="B100" s="1">
        <v>3043</v>
      </c>
      <c r="C100" s="1" t="s">
        <v>159</v>
      </c>
      <c r="D100" s="189" t="s">
        <v>32</v>
      </c>
      <c r="E100" s="25">
        <v>144210400</v>
      </c>
      <c r="F100" s="117"/>
      <c r="G100" s="107"/>
      <c r="H100" s="46"/>
      <c r="I100" s="25">
        <f t="shared" si="13"/>
        <v>0</v>
      </c>
      <c r="J100" s="45"/>
      <c r="K100" s="45"/>
      <c r="L100" s="45"/>
      <c r="M100" s="45"/>
      <c r="N100" s="45"/>
      <c r="O100" s="47"/>
      <c r="P100" s="74">
        <f t="shared" si="12"/>
        <v>144210400</v>
      </c>
    </row>
    <row r="101" spans="1:17" s="36" customFormat="1" ht="21.95" customHeight="1" x14ac:dyDescent="0.2">
      <c r="A101" s="70">
        <v>1513044</v>
      </c>
      <c r="B101" s="1">
        <v>3044</v>
      </c>
      <c r="C101" s="1" t="s">
        <v>159</v>
      </c>
      <c r="D101" s="189" t="s">
        <v>33</v>
      </c>
      <c r="E101" s="25">
        <v>5600000</v>
      </c>
      <c r="F101" s="117"/>
      <c r="G101" s="107"/>
      <c r="H101" s="46"/>
      <c r="I101" s="25">
        <f t="shared" si="13"/>
        <v>0</v>
      </c>
      <c r="J101" s="45"/>
      <c r="K101" s="45"/>
      <c r="L101" s="45"/>
      <c r="M101" s="45"/>
      <c r="N101" s="45"/>
      <c r="O101" s="47"/>
      <c r="P101" s="74">
        <f t="shared" si="12"/>
        <v>5600000</v>
      </c>
    </row>
    <row r="102" spans="1:17" s="36" customFormat="1" ht="21.95" customHeight="1" x14ac:dyDescent="0.2">
      <c r="A102" s="70">
        <v>1513045</v>
      </c>
      <c r="B102" s="1">
        <v>3045</v>
      </c>
      <c r="C102" s="1" t="s">
        <v>159</v>
      </c>
      <c r="D102" s="189" t="s">
        <v>34</v>
      </c>
      <c r="E102" s="25">
        <v>20460000</v>
      </c>
      <c r="F102" s="117"/>
      <c r="G102" s="107"/>
      <c r="H102" s="46"/>
      <c r="I102" s="25">
        <f t="shared" si="13"/>
        <v>0</v>
      </c>
      <c r="J102" s="45"/>
      <c r="K102" s="45"/>
      <c r="L102" s="45"/>
      <c r="M102" s="45"/>
      <c r="N102" s="45"/>
      <c r="O102" s="47"/>
      <c r="P102" s="74">
        <f t="shared" si="12"/>
        <v>20460000</v>
      </c>
    </row>
    <row r="103" spans="1:17" s="36" customFormat="1" ht="21.95" customHeight="1" x14ac:dyDescent="0.2">
      <c r="A103" s="70">
        <v>1513046</v>
      </c>
      <c r="B103" s="1">
        <v>3046</v>
      </c>
      <c r="C103" s="1" t="s">
        <v>159</v>
      </c>
      <c r="D103" s="189" t="s">
        <v>35</v>
      </c>
      <c r="E103" s="25">
        <v>1453000</v>
      </c>
      <c r="F103" s="117"/>
      <c r="G103" s="107"/>
      <c r="H103" s="46"/>
      <c r="I103" s="25">
        <f t="shared" si="13"/>
        <v>0</v>
      </c>
      <c r="J103" s="45"/>
      <c r="K103" s="45"/>
      <c r="L103" s="45"/>
      <c r="M103" s="45"/>
      <c r="N103" s="45"/>
      <c r="O103" s="47"/>
      <c r="P103" s="74">
        <f t="shared" si="12"/>
        <v>1453000</v>
      </c>
    </row>
    <row r="104" spans="1:17" s="36" customFormat="1" ht="21.95" customHeight="1" x14ac:dyDescent="0.2">
      <c r="A104" s="70">
        <v>1513047</v>
      </c>
      <c r="B104" s="1">
        <v>3047</v>
      </c>
      <c r="C104" s="1" t="s">
        <v>159</v>
      </c>
      <c r="D104" s="189" t="s">
        <v>36</v>
      </c>
      <c r="E104" s="25">
        <v>336000</v>
      </c>
      <c r="F104" s="117"/>
      <c r="G104" s="107"/>
      <c r="H104" s="46"/>
      <c r="I104" s="25">
        <f t="shared" si="13"/>
        <v>0</v>
      </c>
      <c r="J104" s="45"/>
      <c r="K104" s="45"/>
      <c r="L104" s="45"/>
      <c r="M104" s="45"/>
      <c r="N104" s="45"/>
      <c r="O104" s="47"/>
      <c r="P104" s="74">
        <f t="shared" si="12"/>
        <v>336000</v>
      </c>
    </row>
    <row r="105" spans="1:17" s="36" customFormat="1" ht="21.95" customHeight="1" x14ac:dyDescent="0.2">
      <c r="A105" s="70">
        <v>1513048</v>
      </c>
      <c r="B105" s="1">
        <v>3048</v>
      </c>
      <c r="C105" s="1" t="s">
        <v>159</v>
      </c>
      <c r="D105" s="189" t="s">
        <v>37</v>
      </c>
      <c r="E105" s="25">
        <v>88380000</v>
      </c>
      <c r="F105" s="117"/>
      <c r="G105" s="107"/>
      <c r="H105" s="46"/>
      <c r="I105" s="25">
        <f t="shared" si="13"/>
        <v>0</v>
      </c>
      <c r="J105" s="45"/>
      <c r="K105" s="45"/>
      <c r="L105" s="45"/>
      <c r="M105" s="45"/>
      <c r="N105" s="45"/>
      <c r="O105" s="47"/>
      <c r="P105" s="74">
        <f t="shared" si="12"/>
        <v>88380000</v>
      </c>
    </row>
    <row r="106" spans="1:17" s="36" customFormat="1" ht="33" customHeight="1" x14ac:dyDescent="0.2">
      <c r="A106" s="70">
        <v>1513049</v>
      </c>
      <c r="B106" s="1">
        <v>3049</v>
      </c>
      <c r="C106" s="1" t="s">
        <v>187</v>
      </c>
      <c r="D106" s="189" t="s">
        <v>38</v>
      </c>
      <c r="E106" s="25">
        <v>50805000</v>
      </c>
      <c r="F106" s="117"/>
      <c r="G106" s="107"/>
      <c r="H106" s="46"/>
      <c r="I106" s="25">
        <f t="shared" si="13"/>
        <v>0</v>
      </c>
      <c r="J106" s="45"/>
      <c r="K106" s="45"/>
      <c r="L106" s="45"/>
      <c r="M106" s="45"/>
      <c r="N106" s="45"/>
      <c r="O106" s="47"/>
      <c r="P106" s="74">
        <f t="shared" si="12"/>
        <v>50805000</v>
      </c>
    </row>
    <row r="107" spans="1:17" s="36" customFormat="1" ht="33" customHeight="1" x14ac:dyDescent="0.2">
      <c r="A107" s="70">
        <v>1513050</v>
      </c>
      <c r="B107" s="1">
        <v>3050</v>
      </c>
      <c r="C107" s="1" t="s">
        <v>138</v>
      </c>
      <c r="D107" s="189" t="s">
        <v>208</v>
      </c>
      <c r="E107" s="25">
        <v>155500</v>
      </c>
      <c r="F107" s="117"/>
      <c r="G107" s="107"/>
      <c r="H107" s="46"/>
      <c r="I107" s="25">
        <f t="shared" si="13"/>
        <v>0</v>
      </c>
      <c r="J107" s="45"/>
      <c r="K107" s="45"/>
      <c r="L107" s="45"/>
      <c r="M107" s="45"/>
      <c r="N107" s="45"/>
      <c r="O107" s="47"/>
      <c r="P107" s="74">
        <f t="shared" si="12"/>
        <v>155500</v>
      </c>
    </row>
    <row r="108" spans="1:17" s="36" customFormat="1" ht="33" customHeight="1" x14ac:dyDescent="0.2">
      <c r="A108" s="70">
        <v>1513080</v>
      </c>
      <c r="B108" s="1">
        <v>3080</v>
      </c>
      <c r="C108" s="1" t="s">
        <v>187</v>
      </c>
      <c r="D108" s="189" t="s">
        <v>39</v>
      </c>
      <c r="E108" s="25">
        <v>7045000</v>
      </c>
      <c r="F108" s="117"/>
      <c r="G108" s="107"/>
      <c r="H108" s="46"/>
      <c r="I108" s="25">
        <f t="shared" si="13"/>
        <v>0</v>
      </c>
      <c r="J108" s="45"/>
      <c r="K108" s="45"/>
      <c r="L108" s="45"/>
      <c r="M108" s="45"/>
      <c r="N108" s="45"/>
      <c r="O108" s="47"/>
      <c r="P108" s="74">
        <f t="shared" si="12"/>
        <v>7045000</v>
      </c>
    </row>
    <row r="109" spans="1:17" s="36" customFormat="1" ht="21.95" customHeight="1" x14ac:dyDescent="0.2">
      <c r="A109" s="70">
        <v>1513090</v>
      </c>
      <c r="B109" s="1">
        <v>3090</v>
      </c>
      <c r="C109" s="1" t="s">
        <v>185</v>
      </c>
      <c r="D109" s="189" t="s">
        <v>40</v>
      </c>
      <c r="E109" s="25">
        <v>173700</v>
      </c>
      <c r="F109" s="117"/>
      <c r="G109" s="107"/>
      <c r="H109" s="46"/>
      <c r="I109" s="25">
        <f t="shared" si="13"/>
        <v>0</v>
      </c>
      <c r="J109" s="45"/>
      <c r="K109" s="45"/>
      <c r="L109" s="45"/>
      <c r="M109" s="45"/>
      <c r="N109" s="45"/>
      <c r="O109" s="47"/>
      <c r="P109" s="74">
        <f t="shared" si="12"/>
        <v>173700</v>
      </c>
    </row>
    <row r="110" spans="1:17" s="36" customFormat="1" ht="62.25" customHeight="1" x14ac:dyDescent="0.2">
      <c r="A110" s="70">
        <v>1513181</v>
      </c>
      <c r="B110" s="1">
        <v>3181</v>
      </c>
      <c r="C110" s="1" t="s">
        <v>187</v>
      </c>
      <c r="D110" s="189" t="s">
        <v>41</v>
      </c>
      <c r="E110" s="25">
        <v>1720000</v>
      </c>
      <c r="F110" s="117"/>
      <c r="G110" s="107"/>
      <c r="H110" s="46"/>
      <c r="I110" s="25">
        <f t="shared" si="13"/>
        <v>0</v>
      </c>
      <c r="J110" s="45"/>
      <c r="K110" s="45"/>
      <c r="L110" s="45"/>
      <c r="M110" s="45"/>
      <c r="N110" s="45"/>
      <c r="O110" s="47"/>
      <c r="P110" s="74">
        <f t="shared" si="12"/>
        <v>1720000</v>
      </c>
      <c r="Q110" s="35"/>
    </row>
    <row r="111" spans="1:17" s="36" customFormat="1" ht="69" customHeight="1" x14ac:dyDescent="0.2">
      <c r="A111" s="70">
        <v>1513190</v>
      </c>
      <c r="B111" s="1">
        <v>3190</v>
      </c>
      <c r="C111" s="1" t="s">
        <v>186</v>
      </c>
      <c r="D111" s="189" t="s">
        <v>42</v>
      </c>
      <c r="E111" s="25">
        <v>5000000</v>
      </c>
      <c r="F111" s="117"/>
      <c r="G111" s="107"/>
      <c r="H111" s="46"/>
      <c r="I111" s="25">
        <f t="shared" si="13"/>
        <v>0</v>
      </c>
      <c r="J111" s="45"/>
      <c r="K111" s="45"/>
      <c r="L111" s="45"/>
      <c r="M111" s="45"/>
      <c r="N111" s="45"/>
      <c r="O111" s="47"/>
      <c r="P111" s="74">
        <f t="shared" si="12"/>
        <v>5000000</v>
      </c>
      <c r="Q111" s="35"/>
    </row>
    <row r="112" spans="1:17" s="36" customFormat="1" ht="21.95" customHeight="1" x14ac:dyDescent="0.2">
      <c r="A112" s="70">
        <v>1513202</v>
      </c>
      <c r="B112" s="1">
        <v>3202</v>
      </c>
      <c r="C112" s="1" t="s">
        <v>185</v>
      </c>
      <c r="D112" s="189" t="s">
        <v>43</v>
      </c>
      <c r="E112" s="25">
        <v>300000</v>
      </c>
      <c r="F112" s="117"/>
      <c r="G112" s="107"/>
      <c r="H112" s="46"/>
      <c r="I112" s="25">
        <f t="shared" si="13"/>
        <v>0</v>
      </c>
      <c r="J112" s="45"/>
      <c r="K112" s="45"/>
      <c r="L112" s="45"/>
      <c r="M112" s="45"/>
      <c r="N112" s="45"/>
      <c r="O112" s="47"/>
      <c r="P112" s="74">
        <f t="shared" si="12"/>
        <v>300000</v>
      </c>
      <c r="Q112" s="35"/>
    </row>
    <row r="113" spans="1:19" s="36" customFormat="1" ht="21.95" customHeight="1" x14ac:dyDescent="0.2">
      <c r="A113" s="70">
        <v>1513401</v>
      </c>
      <c r="B113" s="1" t="s">
        <v>209</v>
      </c>
      <c r="C113" s="1" t="s">
        <v>189</v>
      </c>
      <c r="D113" s="189" t="s">
        <v>44</v>
      </c>
      <c r="E113" s="25">
        <f>4708000+168000+252000</f>
        <v>5128000</v>
      </c>
      <c r="F113" s="117"/>
      <c r="G113" s="107"/>
      <c r="H113" s="46"/>
      <c r="I113" s="25">
        <f t="shared" si="13"/>
        <v>0</v>
      </c>
      <c r="J113" s="45"/>
      <c r="K113" s="45"/>
      <c r="L113" s="45"/>
      <c r="M113" s="45"/>
      <c r="N113" s="45"/>
      <c r="O113" s="47"/>
      <c r="P113" s="74">
        <f t="shared" si="12"/>
        <v>5128000</v>
      </c>
      <c r="Q113" s="35"/>
    </row>
    <row r="114" spans="1:19" s="36" customFormat="1" ht="21.95" customHeight="1" x14ac:dyDescent="0.2">
      <c r="A114" s="70"/>
      <c r="B114" s="1"/>
      <c r="C114" s="1"/>
      <c r="D114" s="218" t="s">
        <v>215</v>
      </c>
      <c r="E114" s="25">
        <v>168000</v>
      </c>
      <c r="F114" s="117"/>
      <c r="G114" s="107"/>
      <c r="H114" s="46"/>
      <c r="I114" s="25"/>
      <c r="J114" s="45"/>
      <c r="K114" s="45"/>
      <c r="L114" s="45"/>
      <c r="M114" s="45"/>
      <c r="N114" s="45"/>
      <c r="O114" s="47"/>
      <c r="P114" s="74"/>
    </row>
    <row r="115" spans="1:19" s="36" customFormat="1" ht="56.1" customHeight="1" x14ac:dyDescent="0.2">
      <c r="A115" s="70">
        <v>1513104</v>
      </c>
      <c r="B115" s="1">
        <v>3104</v>
      </c>
      <c r="C115" s="1" t="s">
        <v>188</v>
      </c>
      <c r="D115" s="189" t="s">
        <v>45</v>
      </c>
      <c r="E115" s="25">
        <v>4258900</v>
      </c>
      <c r="F115" s="117">
        <v>3200000</v>
      </c>
      <c r="G115" s="107">
        <v>70000</v>
      </c>
      <c r="H115" s="46"/>
      <c r="I115" s="25">
        <f t="shared" si="13"/>
        <v>0</v>
      </c>
      <c r="J115" s="45"/>
      <c r="K115" s="45"/>
      <c r="L115" s="45"/>
      <c r="M115" s="45"/>
      <c r="N115" s="45"/>
      <c r="O115" s="47"/>
      <c r="P115" s="74">
        <f t="shared" si="12"/>
        <v>4258900</v>
      </c>
      <c r="Q115" s="35"/>
    </row>
    <row r="116" spans="1:19" s="36" customFormat="1" ht="21.95" customHeight="1" x14ac:dyDescent="0.2">
      <c r="A116" s="70">
        <v>1513131</v>
      </c>
      <c r="B116" s="1">
        <v>3131</v>
      </c>
      <c r="C116" s="1" t="s">
        <v>159</v>
      </c>
      <c r="D116" s="189" t="s">
        <v>104</v>
      </c>
      <c r="E116" s="25">
        <v>1866900</v>
      </c>
      <c r="F116" s="117">
        <v>1353900</v>
      </c>
      <c r="G116" s="107">
        <v>78300</v>
      </c>
      <c r="H116" s="46"/>
      <c r="I116" s="25">
        <f t="shared" si="13"/>
        <v>0</v>
      </c>
      <c r="J116" s="45"/>
      <c r="K116" s="45"/>
      <c r="L116" s="45"/>
      <c r="M116" s="45"/>
      <c r="N116" s="45"/>
      <c r="O116" s="47"/>
      <c r="P116" s="74">
        <f t="shared" si="12"/>
        <v>1866900</v>
      </c>
      <c r="Q116" s="35"/>
    </row>
    <row r="117" spans="1:19" s="36" customFormat="1" ht="21.95" customHeight="1" x14ac:dyDescent="0.2">
      <c r="A117" s="70">
        <v>1513132</v>
      </c>
      <c r="B117" s="1">
        <v>3132</v>
      </c>
      <c r="C117" s="1" t="s">
        <v>159</v>
      </c>
      <c r="D117" s="189" t="s">
        <v>46</v>
      </c>
      <c r="E117" s="25">
        <v>196600</v>
      </c>
      <c r="F117" s="117">
        <v>37000</v>
      </c>
      <c r="G117" s="107"/>
      <c r="H117" s="46"/>
      <c r="I117" s="25">
        <f t="shared" si="13"/>
        <v>0</v>
      </c>
      <c r="J117" s="45"/>
      <c r="K117" s="45"/>
      <c r="L117" s="45"/>
      <c r="M117" s="45"/>
      <c r="N117" s="45"/>
      <c r="O117" s="47"/>
      <c r="P117" s="74">
        <f t="shared" si="12"/>
        <v>196600</v>
      </c>
      <c r="Q117" s="35"/>
    </row>
    <row r="118" spans="1:19" s="36" customFormat="1" ht="21.95" customHeight="1" x14ac:dyDescent="0.2">
      <c r="A118" s="70">
        <v>1513301</v>
      </c>
      <c r="B118" s="1" t="s">
        <v>191</v>
      </c>
      <c r="C118" s="1" t="s">
        <v>189</v>
      </c>
      <c r="D118" s="189" t="s">
        <v>190</v>
      </c>
      <c r="E118" s="25">
        <v>1116700</v>
      </c>
      <c r="F118" s="117">
        <v>750000</v>
      </c>
      <c r="G118" s="107">
        <v>150000</v>
      </c>
      <c r="H118" s="46"/>
      <c r="I118" s="25">
        <f t="shared" si="13"/>
        <v>0</v>
      </c>
      <c r="J118" s="45"/>
      <c r="K118" s="45"/>
      <c r="L118" s="45"/>
      <c r="M118" s="45"/>
      <c r="N118" s="45"/>
      <c r="O118" s="47"/>
      <c r="P118" s="74">
        <f t="shared" si="12"/>
        <v>1116700</v>
      </c>
      <c r="Q118" s="35"/>
    </row>
    <row r="119" spans="1:19" s="36" customFormat="1" ht="44.1" customHeight="1" x14ac:dyDescent="0.2">
      <c r="A119" s="70">
        <v>1519180</v>
      </c>
      <c r="B119" s="1">
        <v>9180</v>
      </c>
      <c r="C119" s="1" t="s">
        <v>115</v>
      </c>
      <c r="D119" s="189" t="s">
        <v>13</v>
      </c>
      <c r="E119" s="25"/>
      <c r="F119" s="106"/>
      <c r="G119" s="107"/>
      <c r="H119" s="46"/>
      <c r="I119" s="25">
        <f t="shared" si="13"/>
        <v>300000</v>
      </c>
      <c r="J119" s="29">
        <v>300000</v>
      </c>
      <c r="K119" s="29"/>
      <c r="L119" s="29"/>
      <c r="M119" s="45"/>
      <c r="N119" s="45"/>
      <c r="O119" s="47"/>
      <c r="P119" s="16">
        <f>E119+I119</f>
        <v>300000</v>
      </c>
    </row>
    <row r="120" spans="1:19" s="36" customFormat="1" ht="12" customHeight="1" x14ac:dyDescent="0.2">
      <c r="A120" s="70">
        <v>1513501</v>
      </c>
      <c r="B120" s="1" t="s">
        <v>192</v>
      </c>
      <c r="C120" s="1" t="s">
        <v>159</v>
      </c>
      <c r="D120" s="189" t="s">
        <v>47</v>
      </c>
      <c r="E120" s="32">
        <v>871800</v>
      </c>
      <c r="F120" s="106">
        <v>390000</v>
      </c>
      <c r="G120" s="118">
        <v>56000</v>
      </c>
      <c r="H120" s="80"/>
      <c r="I120" s="32">
        <f t="shared" si="13"/>
        <v>0</v>
      </c>
      <c r="J120" s="29"/>
      <c r="K120" s="29"/>
      <c r="L120" s="29"/>
      <c r="M120" s="29"/>
      <c r="N120" s="29"/>
      <c r="O120" s="33"/>
      <c r="P120" s="119">
        <f t="shared" si="12"/>
        <v>871800</v>
      </c>
      <c r="Q120" s="35"/>
    </row>
    <row r="121" spans="1:19" s="36" customFormat="1" ht="30" hidden="1" customHeight="1" x14ac:dyDescent="0.2">
      <c r="A121" s="70">
        <v>1516324</v>
      </c>
      <c r="B121" s="1" t="s">
        <v>204</v>
      </c>
      <c r="C121" s="1" t="s">
        <v>186</v>
      </c>
      <c r="D121" s="189" t="s">
        <v>205</v>
      </c>
      <c r="E121" s="51"/>
      <c r="F121" s="31"/>
      <c r="G121" s="120"/>
      <c r="H121" s="31"/>
      <c r="I121" s="121">
        <f t="shared" si="13"/>
        <v>0</v>
      </c>
      <c r="J121" s="41"/>
      <c r="K121" s="41"/>
      <c r="L121" s="41"/>
      <c r="M121" s="41"/>
      <c r="N121" s="41"/>
      <c r="O121" s="41"/>
      <c r="P121" s="119">
        <f t="shared" si="12"/>
        <v>0</v>
      </c>
      <c r="Q121" s="35"/>
      <c r="S121" s="35"/>
    </row>
    <row r="122" spans="1:19" s="18" customFormat="1" ht="21.95" customHeight="1" x14ac:dyDescent="0.2">
      <c r="A122" s="61">
        <v>2000000</v>
      </c>
      <c r="B122" s="75"/>
      <c r="C122" s="75"/>
      <c r="D122" s="217" t="s">
        <v>48</v>
      </c>
      <c r="E122" s="12">
        <f>E124+E125</f>
        <v>1470200</v>
      </c>
      <c r="F122" s="122">
        <f t="shared" ref="F122:O122" si="14">F124+F125</f>
        <v>1121300</v>
      </c>
      <c r="G122" s="123">
        <f t="shared" si="14"/>
        <v>22200</v>
      </c>
      <c r="H122" s="124">
        <f>H124+H125</f>
        <v>0</v>
      </c>
      <c r="I122" s="125">
        <f t="shared" si="13"/>
        <v>100000</v>
      </c>
      <c r="J122" s="11">
        <f t="shared" si="14"/>
        <v>100000</v>
      </c>
      <c r="K122" s="11">
        <f t="shared" si="14"/>
        <v>0</v>
      </c>
      <c r="L122" s="11">
        <f t="shared" si="14"/>
        <v>0</v>
      </c>
      <c r="M122" s="12">
        <f t="shared" si="14"/>
        <v>0</v>
      </c>
      <c r="N122" s="11">
        <f t="shared" si="14"/>
        <v>0</v>
      </c>
      <c r="O122" s="15">
        <f t="shared" si="14"/>
        <v>0</v>
      </c>
      <c r="P122" s="114">
        <f t="shared" si="12"/>
        <v>1570200</v>
      </c>
      <c r="Q122" s="17"/>
    </row>
    <row r="123" spans="1:19" s="18" customFormat="1" ht="21.95" customHeight="1" x14ac:dyDescent="0.2">
      <c r="A123" s="61">
        <v>2010000</v>
      </c>
      <c r="B123" s="75"/>
      <c r="C123" s="75"/>
      <c r="D123" s="217" t="s">
        <v>48</v>
      </c>
      <c r="E123" s="76"/>
      <c r="F123" s="115"/>
      <c r="G123" s="116"/>
      <c r="H123" s="24"/>
      <c r="I123" s="25"/>
      <c r="J123" s="22"/>
      <c r="K123" s="22"/>
      <c r="L123" s="22"/>
      <c r="M123" s="68"/>
      <c r="N123" s="22"/>
      <c r="O123" s="69"/>
      <c r="P123" s="74"/>
    </row>
    <row r="124" spans="1:19" s="36" customFormat="1" ht="16.5" customHeight="1" x14ac:dyDescent="0.2">
      <c r="A124" s="70">
        <v>2010180</v>
      </c>
      <c r="B124" s="1" t="s">
        <v>109</v>
      </c>
      <c r="C124" s="1" t="s">
        <v>129</v>
      </c>
      <c r="D124" s="216" t="s">
        <v>86</v>
      </c>
      <c r="E124" s="25">
        <v>1470200</v>
      </c>
      <c r="F124" s="117">
        <v>1121300</v>
      </c>
      <c r="G124" s="107">
        <v>22200</v>
      </c>
      <c r="H124" s="46"/>
      <c r="I124" s="25">
        <f t="shared" si="13"/>
        <v>0</v>
      </c>
      <c r="J124" s="45"/>
      <c r="K124" s="45"/>
      <c r="L124" s="45"/>
      <c r="M124" s="45"/>
      <c r="N124" s="45"/>
      <c r="O124" s="45"/>
      <c r="P124" s="74">
        <f>E124+I124</f>
        <v>1470200</v>
      </c>
    </row>
    <row r="125" spans="1:19" s="36" customFormat="1" ht="44.1" customHeight="1" x14ac:dyDescent="0.2">
      <c r="A125" s="70">
        <v>2019180</v>
      </c>
      <c r="B125" s="1">
        <v>9180</v>
      </c>
      <c r="C125" s="1" t="s">
        <v>115</v>
      </c>
      <c r="D125" s="189" t="s">
        <v>13</v>
      </c>
      <c r="E125" s="25"/>
      <c r="F125" s="106"/>
      <c r="G125" s="107"/>
      <c r="H125" s="46"/>
      <c r="I125" s="25">
        <f t="shared" si="13"/>
        <v>100000</v>
      </c>
      <c r="J125" s="29">
        <v>100000</v>
      </c>
      <c r="K125" s="29"/>
      <c r="L125" s="29"/>
      <c r="M125" s="45"/>
      <c r="N125" s="45"/>
      <c r="O125" s="47"/>
      <c r="P125" s="74">
        <f>E125+I125</f>
        <v>100000</v>
      </c>
    </row>
    <row r="126" spans="1:19" s="18" customFormat="1" ht="21" customHeight="1" x14ac:dyDescent="0.2">
      <c r="A126" s="61">
        <v>2400000</v>
      </c>
      <c r="B126" s="75"/>
      <c r="C126" s="75"/>
      <c r="D126" s="219" t="s">
        <v>137</v>
      </c>
      <c r="E126" s="65">
        <f>E128+E130+E131+E132+E133+E137+E138+E139+E129</f>
        <v>59003500</v>
      </c>
      <c r="F126" s="66">
        <f>F128+F130+F131+F132+F133+F137+F138+F139+F129</f>
        <v>36400400</v>
      </c>
      <c r="G126" s="65">
        <f t="shared" ref="G126:P126" si="15">G128+G130+G131+G132+G133+G137+G138+G139+G129</f>
        <v>2995000</v>
      </c>
      <c r="H126" s="126">
        <f>H128+H130+H131+H132+H133+H137+H138+H139+H129</f>
        <v>0</v>
      </c>
      <c r="I126" s="65">
        <f t="shared" si="15"/>
        <v>5736000</v>
      </c>
      <c r="J126" s="66">
        <f t="shared" si="15"/>
        <v>2086000</v>
      </c>
      <c r="K126" s="66">
        <f t="shared" si="15"/>
        <v>1315000</v>
      </c>
      <c r="L126" s="66">
        <f t="shared" si="15"/>
        <v>75600</v>
      </c>
      <c r="M126" s="66">
        <f t="shared" si="15"/>
        <v>3650000</v>
      </c>
      <c r="N126" s="127">
        <f t="shared" si="15"/>
        <v>3450000</v>
      </c>
      <c r="O126" s="128">
        <f t="shared" si="15"/>
        <v>3450000</v>
      </c>
      <c r="P126" s="16">
        <f t="shared" si="15"/>
        <v>64739500</v>
      </c>
      <c r="Q126" s="17"/>
    </row>
    <row r="127" spans="1:19" s="18" customFormat="1" ht="16.5" customHeight="1" x14ac:dyDescent="0.2">
      <c r="A127" s="61">
        <v>2410000</v>
      </c>
      <c r="B127" s="75"/>
      <c r="C127" s="75"/>
      <c r="D127" s="219" t="s">
        <v>137</v>
      </c>
      <c r="E127" s="76"/>
      <c r="F127" s="22"/>
      <c r="G127" s="23"/>
      <c r="H127" s="24"/>
      <c r="I127" s="40"/>
      <c r="J127" s="66"/>
      <c r="K127" s="66"/>
      <c r="L127" s="66"/>
      <c r="M127" s="76"/>
      <c r="N127" s="68"/>
      <c r="O127" s="69"/>
      <c r="P127" s="74"/>
    </row>
    <row r="128" spans="1:19" s="36" customFormat="1" ht="18" customHeight="1" x14ac:dyDescent="0.2">
      <c r="A128" s="70">
        <v>2410180</v>
      </c>
      <c r="B128" s="1" t="s">
        <v>109</v>
      </c>
      <c r="C128" s="1" t="s">
        <v>129</v>
      </c>
      <c r="D128" s="216" t="s">
        <v>87</v>
      </c>
      <c r="E128" s="25">
        <v>1068900</v>
      </c>
      <c r="F128" s="45">
        <v>745100</v>
      </c>
      <c r="G128" s="39">
        <v>59900</v>
      </c>
      <c r="H128" s="46"/>
      <c r="I128" s="25">
        <f t="shared" si="13"/>
        <v>0</v>
      </c>
      <c r="J128" s="55"/>
      <c r="K128" s="55"/>
      <c r="L128" s="55"/>
      <c r="M128" s="45"/>
      <c r="N128" s="45"/>
      <c r="O128" s="47"/>
      <c r="P128" s="74">
        <f>E128+I128</f>
        <v>1068900</v>
      </c>
    </row>
    <row r="129" spans="1:18" s="36" customFormat="1" ht="15.75" customHeight="1" x14ac:dyDescent="0.2">
      <c r="A129" s="70">
        <v>2414020</v>
      </c>
      <c r="B129" s="1" t="s">
        <v>199</v>
      </c>
      <c r="C129" s="1" t="s">
        <v>198</v>
      </c>
      <c r="D129" s="189" t="s">
        <v>197</v>
      </c>
      <c r="E129" s="25">
        <v>800000</v>
      </c>
      <c r="F129" s="45"/>
      <c r="G129" s="39"/>
      <c r="H129" s="46"/>
      <c r="I129" s="25"/>
      <c r="J129" s="55"/>
      <c r="K129" s="55"/>
      <c r="L129" s="55"/>
      <c r="M129" s="45"/>
      <c r="N129" s="45"/>
      <c r="O129" s="47"/>
      <c r="P129" s="74">
        <f>E129+I129</f>
        <v>800000</v>
      </c>
    </row>
    <row r="130" spans="1:18" s="36" customFormat="1" ht="16.5" customHeight="1" x14ac:dyDescent="0.2">
      <c r="A130" s="70">
        <v>2414060</v>
      </c>
      <c r="B130" s="1" t="s">
        <v>175</v>
      </c>
      <c r="C130" s="1" t="s">
        <v>176</v>
      </c>
      <c r="D130" s="189" t="s">
        <v>49</v>
      </c>
      <c r="E130" s="25">
        <v>8960100</v>
      </c>
      <c r="F130" s="45">
        <v>6140200</v>
      </c>
      <c r="G130" s="39">
        <v>818100</v>
      </c>
      <c r="H130" s="46"/>
      <c r="I130" s="25">
        <f t="shared" si="13"/>
        <v>6000</v>
      </c>
      <c r="J130" s="45">
        <v>6000</v>
      </c>
      <c r="K130" s="45"/>
      <c r="L130" s="45"/>
      <c r="M130" s="45"/>
      <c r="N130" s="45"/>
      <c r="O130" s="47"/>
      <c r="P130" s="74">
        <f t="shared" ref="P130:P140" si="16">E130+I130</f>
        <v>8966100</v>
      </c>
    </row>
    <row r="131" spans="1:18" s="36" customFormat="1" ht="21.95" customHeight="1" x14ac:dyDescent="0.2">
      <c r="A131" s="70">
        <v>2414090</v>
      </c>
      <c r="B131" s="1" t="s">
        <v>177</v>
      </c>
      <c r="C131" s="1" t="s">
        <v>178</v>
      </c>
      <c r="D131" s="189" t="s">
        <v>50</v>
      </c>
      <c r="E131" s="25">
        <v>7073600</v>
      </c>
      <c r="F131" s="45">
        <v>4452700</v>
      </c>
      <c r="G131" s="39">
        <v>936300</v>
      </c>
      <c r="H131" s="46"/>
      <c r="I131" s="25">
        <f t="shared" si="13"/>
        <v>3490000</v>
      </c>
      <c r="J131" s="45">
        <v>40000</v>
      </c>
      <c r="K131" s="45">
        <v>17000</v>
      </c>
      <c r="L131" s="45">
        <v>6000</v>
      </c>
      <c r="M131" s="45">
        <v>3450000</v>
      </c>
      <c r="N131" s="45">
        <v>3450000</v>
      </c>
      <c r="O131" s="45">
        <v>3450000</v>
      </c>
      <c r="P131" s="74">
        <f t="shared" si="16"/>
        <v>10563600</v>
      </c>
    </row>
    <row r="132" spans="1:18" s="36" customFormat="1" ht="14.25" customHeight="1" x14ac:dyDescent="0.2">
      <c r="A132" s="70">
        <v>2414100</v>
      </c>
      <c r="B132" s="1" t="s">
        <v>179</v>
      </c>
      <c r="C132" s="1" t="s">
        <v>156</v>
      </c>
      <c r="D132" s="189" t="s">
        <v>51</v>
      </c>
      <c r="E132" s="25">
        <v>30497500</v>
      </c>
      <c r="F132" s="45">
        <v>23568200</v>
      </c>
      <c r="G132" s="39">
        <v>1107200</v>
      </c>
      <c r="H132" s="46"/>
      <c r="I132" s="25">
        <f t="shared" si="13"/>
        <v>1740000</v>
      </c>
      <c r="J132" s="45">
        <v>1740000</v>
      </c>
      <c r="K132" s="45">
        <v>1298000</v>
      </c>
      <c r="L132" s="45">
        <v>69600</v>
      </c>
      <c r="M132" s="45"/>
      <c r="N132" s="45"/>
      <c r="O132" s="45"/>
      <c r="P132" s="74">
        <f t="shared" si="16"/>
        <v>32237500</v>
      </c>
    </row>
    <row r="133" spans="1:18" s="36" customFormat="1" ht="15.75" customHeight="1" x14ac:dyDescent="0.2">
      <c r="A133" s="70">
        <v>2414200</v>
      </c>
      <c r="B133" s="1" t="s">
        <v>180</v>
      </c>
      <c r="C133" s="1" t="s">
        <v>181</v>
      </c>
      <c r="D133" s="189" t="s">
        <v>52</v>
      </c>
      <c r="E133" s="25">
        <v>7103400</v>
      </c>
      <c r="F133" s="45">
        <v>1494200</v>
      </c>
      <c r="G133" s="39">
        <v>73500</v>
      </c>
      <c r="H133" s="46"/>
      <c r="I133" s="25">
        <f t="shared" si="13"/>
        <v>0</v>
      </c>
      <c r="J133" s="45"/>
      <c r="K133" s="45"/>
      <c r="L133" s="45"/>
      <c r="M133" s="45"/>
      <c r="N133" s="45"/>
      <c r="O133" s="47"/>
      <c r="P133" s="74">
        <f t="shared" si="16"/>
        <v>7103400</v>
      </c>
    </row>
    <row r="134" spans="1:18" s="36" customFormat="1" ht="12.75" customHeight="1" x14ac:dyDescent="0.2">
      <c r="A134" s="70"/>
      <c r="B134" s="1"/>
      <c r="C134" s="1"/>
      <c r="D134" s="189" t="s">
        <v>228</v>
      </c>
      <c r="E134" s="25"/>
      <c r="F134" s="45"/>
      <c r="G134" s="39"/>
      <c r="H134" s="46"/>
      <c r="I134" s="25"/>
      <c r="J134" s="45"/>
      <c r="K134" s="45"/>
      <c r="L134" s="45"/>
      <c r="M134" s="45"/>
      <c r="N134" s="45"/>
      <c r="O134" s="47"/>
      <c r="P134" s="74"/>
    </row>
    <row r="135" spans="1:18" s="36" customFormat="1" ht="15.75" customHeight="1" x14ac:dyDescent="0.2">
      <c r="A135" s="70"/>
      <c r="B135" s="1"/>
      <c r="C135" s="1"/>
      <c r="D135" s="189" t="s">
        <v>229</v>
      </c>
      <c r="E135" s="25">
        <v>2500000</v>
      </c>
      <c r="F135" s="45"/>
      <c r="G135" s="39"/>
      <c r="H135" s="46"/>
      <c r="I135" s="25"/>
      <c r="J135" s="45"/>
      <c r="K135" s="45"/>
      <c r="L135" s="45"/>
      <c r="M135" s="45"/>
      <c r="N135" s="45"/>
      <c r="O135" s="47"/>
      <c r="P135" s="74">
        <f t="shared" si="16"/>
        <v>2500000</v>
      </c>
    </row>
    <row r="136" spans="1:18" s="36" customFormat="1" ht="23.25" customHeight="1" x14ac:dyDescent="0.2">
      <c r="A136" s="70"/>
      <c r="B136" s="1"/>
      <c r="C136" s="1"/>
      <c r="D136" s="189" t="s">
        <v>230</v>
      </c>
      <c r="E136" s="25">
        <v>2500000</v>
      </c>
      <c r="F136" s="45"/>
      <c r="G136" s="39"/>
      <c r="H136" s="46"/>
      <c r="I136" s="25"/>
      <c r="J136" s="45"/>
      <c r="K136" s="45"/>
      <c r="L136" s="45"/>
      <c r="M136" s="45"/>
      <c r="N136" s="45"/>
      <c r="O136" s="47"/>
      <c r="P136" s="74">
        <f t="shared" si="16"/>
        <v>2500000</v>
      </c>
    </row>
    <row r="137" spans="1:18" s="36" customFormat="1" ht="22.5" x14ac:dyDescent="0.2">
      <c r="A137" s="70">
        <v>2417211</v>
      </c>
      <c r="B137" s="1" t="s">
        <v>182</v>
      </c>
      <c r="C137" s="1" t="s">
        <v>183</v>
      </c>
      <c r="D137" s="189" t="s">
        <v>88</v>
      </c>
      <c r="E137" s="25">
        <v>2000000</v>
      </c>
      <c r="F137" s="45"/>
      <c r="G137" s="39"/>
      <c r="H137" s="46"/>
      <c r="I137" s="25">
        <f t="shared" si="13"/>
        <v>0</v>
      </c>
      <c r="J137" s="45"/>
      <c r="K137" s="45"/>
      <c r="L137" s="45"/>
      <c r="M137" s="45"/>
      <c r="N137" s="45"/>
      <c r="O137" s="47"/>
      <c r="P137" s="74">
        <f t="shared" si="16"/>
        <v>2000000</v>
      </c>
    </row>
    <row r="138" spans="1:18" s="36" customFormat="1" ht="24.75" customHeight="1" x14ac:dyDescent="0.2">
      <c r="A138" s="70">
        <v>2417212</v>
      </c>
      <c r="B138" s="1" t="s">
        <v>184</v>
      </c>
      <c r="C138" s="1" t="s">
        <v>183</v>
      </c>
      <c r="D138" s="216" t="s">
        <v>196</v>
      </c>
      <c r="E138" s="25">
        <v>1500000</v>
      </c>
      <c r="F138" s="45"/>
      <c r="G138" s="39"/>
      <c r="H138" s="46"/>
      <c r="I138" s="25">
        <f t="shared" si="13"/>
        <v>0</v>
      </c>
      <c r="J138" s="45"/>
      <c r="K138" s="45"/>
      <c r="L138" s="45"/>
      <c r="M138" s="45"/>
      <c r="N138" s="45"/>
      <c r="O138" s="47"/>
      <c r="P138" s="74">
        <f t="shared" si="16"/>
        <v>1500000</v>
      </c>
    </row>
    <row r="139" spans="1:18" s="36" customFormat="1" ht="44.1" customHeight="1" x14ac:dyDescent="0.2">
      <c r="A139" s="70">
        <v>2419180</v>
      </c>
      <c r="B139" s="1">
        <v>9180</v>
      </c>
      <c r="C139" s="1" t="s">
        <v>115</v>
      </c>
      <c r="D139" s="189" t="s">
        <v>13</v>
      </c>
      <c r="E139" s="25"/>
      <c r="F139" s="45"/>
      <c r="G139" s="39"/>
      <c r="H139" s="46"/>
      <c r="I139" s="25">
        <f>J139+M139</f>
        <v>500000</v>
      </c>
      <c r="J139" s="29">
        <v>300000</v>
      </c>
      <c r="K139" s="29"/>
      <c r="L139" s="29"/>
      <c r="M139" s="45">
        <v>200000</v>
      </c>
      <c r="N139" s="29"/>
      <c r="O139" s="47"/>
      <c r="P139" s="74">
        <f t="shared" si="16"/>
        <v>500000</v>
      </c>
    </row>
    <row r="140" spans="1:18" s="18" customFormat="1" ht="21" x14ac:dyDescent="0.2">
      <c r="A140" s="61">
        <v>4100000</v>
      </c>
      <c r="B140" s="9"/>
      <c r="C140" s="10"/>
      <c r="D140" s="255" t="s">
        <v>106</v>
      </c>
      <c r="E140" s="112">
        <f>E142+E143+E144+E145+E146+E147+E148+E149+E150+E151</f>
        <v>62881600</v>
      </c>
      <c r="F140" s="66">
        <f>F142+F143+F144+F145+F146+F147+F148+F149+F150+F151</f>
        <v>4998900</v>
      </c>
      <c r="G140" s="127">
        <f>G142+G143+G144+G145+G146+G147+G148+G149+G150+G151</f>
        <v>4210900</v>
      </c>
      <c r="H140" s="130">
        <f>H142+H143+H144+H145+H146+H147+H148+H149+H150+H151</f>
        <v>0</v>
      </c>
      <c r="I140" s="65">
        <f>I142+I143+I144+I145+I146+I147+I148+I149+I150+I151</f>
        <v>159113000</v>
      </c>
      <c r="J140" s="66">
        <f t="shared" ref="J140:O140" si="17">J142+J143+J144+J145+J146+J147+J148+J149+J150+J151</f>
        <v>2200000</v>
      </c>
      <c r="K140" s="66">
        <f t="shared" si="17"/>
        <v>1600000</v>
      </c>
      <c r="L140" s="66">
        <f t="shared" si="17"/>
        <v>48000</v>
      </c>
      <c r="M140" s="65">
        <f t="shared" si="17"/>
        <v>156913000</v>
      </c>
      <c r="N140" s="66">
        <f t="shared" si="17"/>
        <v>156613000</v>
      </c>
      <c r="O140" s="67">
        <f t="shared" si="17"/>
        <v>156613000</v>
      </c>
      <c r="P140" s="16">
        <f t="shared" si="16"/>
        <v>221994600</v>
      </c>
      <c r="Q140" s="17"/>
      <c r="R140" s="17"/>
    </row>
    <row r="141" spans="1:18" s="18" customFormat="1" ht="21" x14ac:dyDescent="0.2">
      <c r="A141" s="61">
        <v>4110000</v>
      </c>
      <c r="B141" s="62"/>
      <c r="C141" s="21"/>
      <c r="D141" s="220" t="s">
        <v>106</v>
      </c>
      <c r="E141" s="112"/>
      <c r="F141" s="66"/>
      <c r="G141" s="127"/>
      <c r="H141" s="66"/>
      <c r="I141" s="25"/>
      <c r="J141" s="66"/>
      <c r="K141" s="66"/>
      <c r="L141" s="66"/>
      <c r="M141" s="66"/>
      <c r="N141" s="66"/>
      <c r="O141" s="131"/>
      <c r="P141" s="74"/>
    </row>
    <row r="142" spans="1:18" s="36" customFormat="1" ht="33" customHeight="1" x14ac:dyDescent="0.2">
      <c r="A142" s="70">
        <v>4110180</v>
      </c>
      <c r="B142" s="38" t="s">
        <v>109</v>
      </c>
      <c r="C142" s="1" t="s">
        <v>129</v>
      </c>
      <c r="D142" s="189" t="s">
        <v>107</v>
      </c>
      <c r="E142" s="58">
        <v>4954600</v>
      </c>
      <c r="F142" s="55">
        <v>3748900</v>
      </c>
      <c r="G142" s="56">
        <v>210900</v>
      </c>
      <c r="H142" s="132">
        <f>I142</f>
        <v>0</v>
      </c>
      <c r="I142" s="25">
        <f t="shared" si="13"/>
        <v>0</v>
      </c>
      <c r="J142" s="55">
        <f>K142+L142</f>
        <v>0</v>
      </c>
      <c r="K142" s="55"/>
      <c r="L142" s="55"/>
      <c r="M142" s="55">
        <f>N142</f>
        <v>0</v>
      </c>
      <c r="N142" s="55"/>
      <c r="O142" s="59"/>
      <c r="P142" s="74">
        <f t="shared" ref="P142:P157" si="18">E142+I142</f>
        <v>4954600</v>
      </c>
    </row>
    <row r="143" spans="1:18" s="36" customFormat="1" ht="33.75" x14ac:dyDescent="0.2">
      <c r="A143" s="70">
        <v>4116010</v>
      </c>
      <c r="B143" s="38">
        <v>6010</v>
      </c>
      <c r="C143" s="1" t="s">
        <v>139</v>
      </c>
      <c r="D143" s="189" t="s">
        <v>89</v>
      </c>
      <c r="E143" s="58">
        <v>210000</v>
      </c>
      <c r="F143" s="45"/>
      <c r="G143" s="39"/>
      <c r="H143" s="132">
        <f>I143</f>
        <v>0</v>
      </c>
      <c r="I143" s="25">
        <f t="shared" si="13"/>
        <v>0</v>
      </c>
      <c r="J143" s="55">
        <f t="shared" ref="J143:J151" si="19">K143+L143</f>
        <v>0</v>
      </c>
      <c r="K143" s="45"/>
      <c r="L143" s="45"/>
      <c r="M143" s="55">
        <f t="shared" ref="M143:M150" si="20">N143</f>
        <v>0</v>
      </c>
      <c r="N143" s="45"/>
      <c r="O143" s="47"/>
      <c r="P143" s="74">
        <f t="shared" si="18"/>
        <v>210000</v>
      </c>
    </row>
    <row r="144" spans="1:18" s="36" customFormat="1" ht="21" hidden="1" customHeight="1" x14ac:dyDescent="0.2">
      <c r="A144" s="70">
        <v>4116021</v>
      </c>
      <c r="B144" s="38">
        <v>6021</v>
      </c>
      <c r="C144" s="1" t="s">
        <v>139</v>
      </c>
      <c r="D144" s="189" t="s">
        <v>108</v>
      </c>
      <c r="E144" s="58"/>
      <c r="F144" s="45"/>
      <c r="G144" s="39"/>
      <c r="H144" s="132">
        <f>I144</f>
        <v>0</v>
      </c>
      <c r="I144" s="25">
        <f t="shared" si="13"/>
        <v>0</v>
      </c>
      <c r="J144" s="55">
        <f t="shared" si="19"/>
        <v>0</v>
      </c>
      <c r="K144" s="45"/>
      <c r="L144" s="45"/>
      <c r="M144" s="55">
        <f t="shared" si="20"/>
        <v>0</v>
      </c>
      <c r="N144" s="45"/>
      <c r="O144" s="47"/>
      <c r="P144" s="74">
        <f t="shared" si="18"/>
        <v>0</v>
      </c>
    </row>
    <row r="145" spans="1:17" s="36" customFormat="1" ht="36.75" customHeight="1" x14ac:dyDescent="0.2">
      <c r="A145" s="70">
        <v>4116052</v>
      </c>
      <c r="B145" s="38">
        <v>6052</v>
      </c>
      <c r="C145" s="1" t="s">
        <v>140</v>
      </c>
      <c r="D145" s="189" t="s">
        <v>90</v>
      </c>
      <c r="E145" s="58">
        <v>3000000</v>
      </c>
      <c r="F145" s="45"/>
      <c r="G145" s="39"/>
      <c r="H145" s="132">
        <f>I145</f>
        <v>0</v>
      </c>
      <c r="I145" s="25">
        <f t="shared" si="13"/>
        <v>0</v>
      </c>
      <c r="J145" s="55">
        <f t="shared" si="19"/>
        <v>0</v>
      </c>
      <c r="K145" s="45"/>
      <c r="L145" s="45"/>
      <c r="M145" s="55">
        <f t="shared" si="20"/>
        <v>0</v>
      </c>
      <c r="N145" s="45"/>
      <c r="O145" s="47"/>
      <c r="P145" s="74">
        <f t="shared" si="18"/>
        <v>3000000</v>
      </c>
    </row>
    <row r="146" spans="1:17" s="36" customFormat="1" ht="12" customHeight="1" x14ac:dyDescent="0.2">
      <c r="A146" s="70">
        <v>4116060</v>
      </c>
      <c r="B146" s="38">
        <v>6060</v>
      </c>
      <c r="C146" s="1" t="s">
        <v>140</v>
      </c>
      <c r="D146" s="189" t="s">
        <v>53</v>
      </c>
      <c r="E146" s="58">
        <v>52467000</v>
      </c>
      <c r="F146" s="45"/>
      <c r="G146" s="39">
        <v>4000000</v>
      </c>
      <c r="H146" s="132"/>
      <c r="I146" s="25">
        <f t="shared" si="13"/>
        <v>72847000</v>
      </c>
      <c r="J146" s="55">
        <f t="shared" si="19"/>
        <v>0</v>
      </c>
      <c r="K146" s="45"/>
      <c r="L146" s="45"/>
      <c r="M146" s="55">
        <v>72847000</v>
      </c>
      <c r="N146" s="55">
        <v>72847000</v>
      </c>
      <c r="O146" s="55">
        <v>72847000</v>
      </c>
      <c r="P146" s="74">
        <f t="shared" si="18"/>
        <v>125314000</v>
      </c>
    </row>
    <row r="147" spans="1:17" s="36" customFormat="1" ht="21.95" customHeight="1" x14ac:dyDescent="0.2">
      <c r="A147" s="70">
        <v>4116310</v>
      </c>
      <c r="B147" s="38">
        <v>6310</v>
      </c>
      <c r="C147" s="1" t="s">
        <v>141</v>
      </c>
      <c r="D147" s="189" t="s">
        <v>82</v>
      </c>
      <c r="E147" s="58"/>
      <c r="F147" s="45"/>
      <c r="G147" s="39"/>
      <c r="H147" s="132"/>
      <c r="I147" s="25">
        <f t="shared" si="13"/>
        <v>13350000</v>
      </c>
      <c r="J147" s="55">
        <f t="shared" si="19"/>
        <v>0</v>
      </c>
      <c r="K147" s="45"/>
      <c r="L147" s="45"/>
      <c r="M147" s="55">
        <v>13350000</v>
      </c>
      <c r="N147" s="55">
        <v>13350000</v>
      </c>
      <c r="O147" s="55">
        <v>13350000</v>
      </c>
      <c r="P147" s="74">
        <f t="shared" si="18"/>
        <v>13350000</v>
      </c>
    </row>
    <row r="148" spans="1:17" s="36" customFormat="1" ht="25.5" customHeight="1" x14ac:dyDescent="0.2">
      <c r="A148" s="70">
        <v>4117470</v>
      </c>
      <c r="B148" s="38">
        <v>7470</v>
      </c>
      <c r="C148" s="1" t="s">
        <v>141</v>
      </c>
      <c r="D148" s="189" t="s">
        <v>91</v>
      </c>
      <c r="E148" s="58"/>
      <c r="F148" s="45"/>
      <c r="G148" s="39"/>
      <c r="H148" s="132"/>
      <c r="I148" s="25">
        <f t="shared" si="13"/>
        <v>70416000</v>
      </c>
      <c r="J148" s="55">
        <f t="shared" si="19"/>
        <v>0</v>
      </c>
      <c r="K148" s="45"/>
      <c r="L148" s="45"/>
      <c r="M148" s="55">
        <v>70416000</v>
      </c>
      <c r="N148" s="55">
        <v>70416000</v>
      </c>
      <c r="O148" s="55">
        <v>70416000</v>
      </c>
      <c r="P148" s="74">
        <f t="shared" si="18"/>
        <v>70416000</v>
      </c>
    </row>
    <row r="149" spans="1:17" s="36" customFormat="1" ht="12" customHeight="1" x14ac:dyDescent="0.2">
      <c r="A149" s="70">
        <v>4118600</v>
      </c>
      <c r="B149" s="38">
        <v>8600</v>
      </c>
      <c r="C149" s="1" t="s">
        <v>115</v>
      </c>
      <c r="D149" s="189" t="s">
        <v>47</v>
      </c>
      <c r="E149" s="58">
        <f>1750000+500000</f>
        <v>2250000</v>
      </c>
      <c r="F149" s="45">
        <v>1250000</v>
      </c>
      <c r="G149" s="39"/>
      <c r="H149" s="132"/>
      <c r="I149" s="25">
        <f t="shared" si="13"/>
        <v>2100000</v>
      </c>
      <c r="J149" s="55">
        <v>2100000</v>
      </c>
      <c r="K149" s="45">
        <v>1600000</v>
      </c>
      <c r="L149" s="45">
        <v>48000</v>
      </c>
      <c r="M149" s="55">
        <f t="shared" si="20"/>
        <v>0</v>
      </c>
      <c r="N149" s="45"/>
      <c r="O149" s="47"/>
      <c r="P149" s="74">
        <f t="shared" si="18"/>
        <v>4350000</v>
      </c>
    </row>
    <row r="150" spans="1:17" s="36" customFormat="1" ht="24" customHeight="1" x14ac:dyDescent="0.2">
      <c r="A150" s="70">
        <v>4119110</v>
      </c>
      <c r="B150" s="38">
        <v>9110</v>
      </c>
      <c r="C150" s="1" t="s">
        <v>121</v>
      </c>
      <c r="D150" s="189" t="s">
        <v>54</v>
      </c>
      <c r="E150" s="58"/>
      <c r="F150" s="45"/>
      <c r="G150" s="39"/>
      <c r="H150" s="132"/>
      <c r="I150" s="25">
        <f t="shared" si="13"/>
        <v>100000</v>
      </c>
      <c r="J150" s="55">
        <f>K150+L150+100000</f>
        <v>100000</v>
      </c>
      <c r="K150" s="45"/>
      <c r="L150" s="45"/>
      <c r="M150" s="55">
        <f t="shared" si="20"/>
        <v>0</v>
      </c>
      <c r="N150" s="45"/>
      <c r="O150" s="47"/>
      <c r="P150" s="74">
        <f t="shared" si="18"/>
        <v>100000</v>
      </c>
    </row>
    <row r="151" spans="1:17" s="36" customFormat="1" ht="21.95" customHeight="1" thickBot="1" x14ac:dyDescent="0.25">
      <c r="A151" s="221">
        <v>4119180</v>
      </c>
      <c r="B151" s="222">
        <v>9180</v>
      </c>
      <c r="C151" s="157" t="s">
        <v>115</v>
      </c>
      <c r="D151" s="223" t="s">
        <v>13</v>
      </c>
      <c r="E151" s="212"/>
      <c r="F151" s="29"/>
      <c r="G151" s="30"/>
      <c r="H151" s="134"/>
      <c r="I151" s="32">
        <f t="shared" si="13"/>
        <v>300000</v>
      </c>
      <c r="J151" s="135">
        <f t="shared" si="19"/>
        <v>0</v>
      </c>
      <c r="K151" s="29"/>
      <c r="L151" s="29"/>
      <c r="M151" s="135">
        <v>300000</v>
      </c>
      <c r="N151" s="29"/>
      <c r="O151" s="33"/>
      <c r="P151" s="119">
        <f t="shared" si="18"/>
        <v>300000</v>
      </c>
    </row>
    <row r="152" spans="1:17" s="18" customFormat="1" ht="33" customHeight="1" x14ac:dyDescent="0.2">
      <c r="A152" s="136">
        <v>4500000</v>
      </c>
      <c r="B152" s="137"/>
      <c r="C152" s="138"/>
      <c r="D152" s="251" t="s">
        <v>128</v>
      </c>
      <c r="E152" s="139">
        <f>E154+E155+E156</f>
        <v>4735200</v>
      </c>
      <c r="F152" s="139">
        <f t="shared" ref="F152:O152" si="21">F154+F155+F156</f>
        <v>3255700</v>
      </c>
      <c r="G152" s="140">
        <f t="shared" si="21"/>
        <v>83300</v>
      </c>
      <c r="H152" s="13">
        <f>H154+H155+H156</f>
        <v>0</v>
      </c>
      <c r="I152" s="139">
        <f t="shared" si="21"/>
        <v>0</v>
      </c>
      <c r="J152" s="139">
        <f t="shared" si="21"/>
        <v>0</v>
      </c>
      <c r="K152" s="139">
        <f t="shared" si="21"/>
        <v>0</v>
      </c>
      <c r="L152" s="139">
        <f t="shared" si="21"/>
        <v>0</v>
      </c>
      <c r="M152" s="139">
        <f t="shared" si="21"/>
        <v>0</v>
      </c>
      <c r="N152" s="139">
        <f t="shared" si="21"/>
        <v>0</v>
      </c>
      <c r="O152" s="141">
        <f t="shared" si="21"/>
        <v>0</v>
      </c>
      <c r="P152" s="142">
        <f t="shared" si="18"/>
        <v>4735200</v>
      </c>
      <c r="Q152" s="17"/>
    </row>
    <row r="153" spans="1:17" s="18" customFormat="1" ht="33" customHeight="1" thickBot="1" x14ac:dyDescent="0.25">
      <c r="A153" s="224">
        <v>4510000</v>
      </c>
      <c r="B153" s="225"/>
      <c r="C153" s="226"/>
      <c r="D153" s="252" t="s">
        <v>128</v>
      </c>
      <c r="E153" s="259"/>
      <c r="F153" s="143"/>
      <c r="G153" s="144"/>
      <c r="H153" s="145"/>
      <c r="I153" s="32">
        <f t="shared" si="13"/>
        <v>0</v>
      </c>
      <c r="J153" s="143"/>
      <c r="K153" s="143"/>
      <c r="L153" s="143"/>
      <c r="M153" s="143"/>
      <c r="N153" s="143"/>
      <c r="O153" s="146"/>
      <c r="P153" s="119"/>
    </row>
    <row r="154" spans="1:17" s="36" customFormat="1" ht="22.5" x14ac:dyDescent="0.2">
      <c r="A154" s="147">
        <v>4510180</v>
      </c>
      <c r="B154" s="148" t="s">
        <v>109</v>
      </c>
      <c r="C154" s="149" t="s">
        <v>129</v>
      </c>
      <c r="D154" s="253" t="s">
        <v>135</v>
      </c>
      <c r="E154" s="150">
        <v>4315200</v>
      </c>
      <c r="F154" s="151">
        <v>3255700</v>
      </c>
      <c r="G154" s="152">
        <v>83300</v>
      </c>
      <c r="H154" s="153"/>
      <c r="I154" s="150">
        <f t="shared" si="13"/>
        <v>0</v>
      </c>
      <c r="J154" s="151"/>
      <c r="K154" s="151"/>
      <c r="L154" s="151"/>
      <c r="M154" s="151"/>
      <c r="N154" s="151"/>
      <c r="O154" s="151"/>
      <c r="P154" s="154">
        <f t="shared" si="18"/>
        <v>4315200</v>
      </c>
    </row>
    <row r="155" spans="1:17" s="36" customFormat="1" ht="21.95" hidden="1" customHeight="1" x14ac:dyDescent="0.2">
      <c r="A155" s="155">
        <v>4516310</v>
      </c>
      <c r="B155" s="1">
        <v>6310</v>
      </c>
      <c r="C155" s="2" t="s">
        <v>141</v>
      </c>
      <c r="D155" s="242" t="s">
        <v>82</v>
      </c>
      <c r="E155" s="51"/>
      <c r="F155" s="41"/>
      <c r="G155" s="50"/>
      <c r="H155" s="31"/>
      <c r="I155" s="51">
        <f>J155+M155</f>
        <v>0</v>
      </c>
      <c r="J155" s="41">
        <f>K155+L155</f>
        <v>0</v>
      </c>
      <c r="K155" s="41"/>
      <c r="L155" s="41"/>
      <c r="M155" s="41"/>
      <c r="N155" s="41"/>
      <c r="O155" s="41"/>
      <c r="P155" s="42">
        <f t="shared" si="18"/>
        <v>0</v>
      </c>
    </row>
    <row r="156" spans="1:17" s="36" customFormat="1" ht="20.25" customHeight="1" thickBot="1" x14ac:dyDescent="0.25">
      <c r="A156" s="156">
        <v>4518600</v>
      </c>
      <c r="B156" s="157">
        <v>8600</v>
      </c>
      <c r="C156" s="158" t="s">
        <v>115</v>
      </c>
      <c r="D156" s="254" t="s">
        <v>18</v>
      </c>
      <c r="E156" s="159">
        <f>75000+25000+100000+20000+200000</f>
        <v>420000</v>
      </c>
      <c r="F156" s="160"/>
      <c r="G156" s="161"/>
      <c r="H156" s="162"/>
      <c r="I156" s="159">
        <f>J156+M156</f>
        <v>0</v>
      </c>
      <c r="J156" s="160">
        <f>K156+L156</f>
        <v>0</v>
      </c>
      <c r="K156" s="160"/>
      <c r="L156" s="160"/>
      <c r="M156" s="160"/>
      <c r="N156" s="160"/>
      <c r="O156" s="160"/>
      <c r="P156" s="163">
        <f t="shared" si="18"/>
        <v>420000</v>
      </c>
    </row>
    <row r="157" spans="1:17" s="18" customFormat="1" ht="33" customHeight="1" x14ac:dyDescent="0.2">
      <c r="A157" s="227">
        <v>4700000</v>
      </c>
      <c r="B157" s="228"/>
      <c r="C157" s="229"/>
      <c r="D157" s="230" t="s">
        <v>55</v>
      </c>
      <c r="E157" s="165">
        <f t="shared" ref="E157:O157" si="22">E159+E160+E161+E162</f>
        <v>951000</v>
      </c>
      <c r="F157" s="11">
        <f t="shared" si="22"/>
        <v>670200</v>
      </c>
      <c r="G157" s="166">
        <f t="shared" si="22"/>
        <v>83300</v>
      </c>
      <c r="H157" s="122">
        <f t="shared" si="22"/>
        <v>0</v>
      </c>
      <c r="I157" s="58">
        <f t="shared" si="22"/>
        <v>236722700</v>
      </c>
      <c r="J157" s="11">
        <f t="shared" si="22"/>
        <v>1405000</v>
      </c>
      <c r="K157" s="11">
        <f t="shared" si="22"/>
        <v>1100000</v>
      </c>
      <c r="L157" s="11">
        <f t="shared" si="22"/>
        <v>11000</v>
      </c>
      <c r="M157" s="11">
        <f t="shared" si="22"/>
        <v>235317700</v>
      </c>
      <c r="N157" s="11">
        <f t="shared" si="22"/>
        <v>235317700</v>
      </c>
      <c r="O157" s="167">
        <f t="shared" si="22"/>
        <v>183717700</v>
      </c>
      <c r="P157" s="114">
        <f t="shared" si="18"/>
        <v>237673700</v>
      </c>
      <c r="Q157" s="17"/>
    </row>
    <row r="158" spans="1:17" s="18" customFormat="1" ht="21" x14ac:dyDescent="0.2">
      <c r="A158" s="168">
        <v>4710000</v>
      </c>
      <c r="B158" s="75"/>
      <c r="C158" s="75"/>
      <c r="D158" s="187" t="s">
        <v>55</v>
      </c>
      <c r="E158" s="112"/>
      <c r="F158" s="66"/>
      <c r="G158" s="127"/>
      <c r="H158" s="126"/>
      <c r="I158" s="25"/>
      <c r="J158" s="66"/>
      <c r="K158" s="66"/>
      <c r="L158" s="66"/>
      <c r="M158" s="66"/>
      <c r="N158" s="66"/>
      <c r="O158" s="131"/>
      <c r="P158" s="74"/>
    </row>
    <row r="159" spans="1:17" s="36" customFormat="1" ht="24.75" customHeight="1" x14ac:dyDescent="0.2">
      <c r="A159" s="169">
        <v>4710180</v>
      </c>
      <c r="B159" s="1" t="s">
        <v>109</v>
      </c>
      <c r="C159" s="1" t="s">
        <v>129</v>
      </c>
      <c r="D159" s="189" t="s">
        <v>56</v>
      </c>
      <c r="E159" s="58">
        <v>951000</v>
      </c>
      <c r="F159" s="55">
        <v>670200</v>
      </c>
      <c r="G159" s="56">
        <v>83300</v>
      </c>
      <c r="H159" s="57"/>
      <c r="I159" s="25">
        <f t="shared" ref="I159:I209" si="23">J159+M159</f>
        <v>6060000</v>
      </c>
      <c r="J159" s="55">
        <f>K159+L159</f>
        <v>0</v>
      </c>
      <c r="K159" s="55"/>
      <c r="L159" s="55"/>
      <c r="M159" s="55">
        <v>6060000</v>
      </c>
      <c r="N159" s="55">
        <v>6060000</v>
      </c>
      <c r="O159" s="55">
        <v>6060000</v>
      </c>
      <c r="P159" s="74">
        <f>E159+I159</f>
        <v>7011000</v>
      </c>
    </row>
    <row r="160" spans="1:17" s="36" customFormat="1" ht="22.5" x14ac:dyDescent="0.2">
      <c r="A160" s="169">
        <v>4716310</v>
      </c>
      <c r="B160" s="1">
        <v>6310</v>
      </c>
      <c r="C160" s="1" t="s">
        <v>141</v>
      </c>
      <c r="D160" s="189" t="s">
        <v>82</v>
      </c>
      <c r="E160" s="58"/>
      <c r="F160" s="45"/>
      <c r="G160" s="39"/>
      <c r="H160" s="57"/>
      <c r="I160" s="25">
        <f t="shared" si="23"/>
        <v>228257700</v>
      </c>
      <c r="J160" s="55">
        <f>K160+L160</f>
        <v>0</v>
      </c>
      <c r="K160" s="45"/>
      <c r="L160" s="45"/>
      <c r="M160" s="56">
        <v>228257700</v>
      </c>
      <c r="N160" s="56">
        <f>176657700+51600000</f>
        <v>228257700</v>
      </c>
      <c r="O160" s="56">
        <v>176657700</v>
      </c>
      <c r="P160" s="74">
        <f>E160+I160</f>
        <v>228257700</v>
      </c>
      <c r="Q160" s="35"/>
    </row>
    <row r="161" spans="1:17" s="36" customFormat="1" ht="27.75" customHeight="1" x14ac:dyDescent="0.2">
      <c r="A161" s="169">
        <v>4717612</v>
      </c>
      <c r="B161" s="1">
        <v>7612</v>
      </c>
      <c r="C161" s="1" t="s">
        <v>121</v>
      </c>
      <c r="D161" s="189" t="s">
        <v>57</v>
      </c>
      <c r="E161" s="58"/>
      <c r="F161" s="45"/>
      <c r="G161" s="39"/>
      <c r="H161" s="57"/>
      <c r="I161" s="25">
        <f t="shared" si="23"/>
        <v>5000</v>
      </c>
      <c r="J161" s="55">
        <f>K161+L161+5000</f>
        <v>5000</v>
      </c>
      <c r="K161" s="45"/>
      <c r="L161" s="45"/>
      <c r="M161" s="55"/>
      <c r="N161" s="55"/>
      <c r="O161" s="59"/>
      <c r="P161" s="74">
        <f>E161+I161</f>
        <v>5000</v>
      </c>
    </row>
    <row r="162" spans="1:17" s="36" customFormat="1" ht="18" customHeight="1" x14ac:dyDescent="0.2">
      <c r="A162" s="169">
        <v>4718600</v>
      </c>
      <c r="B162" s="1">
        <v>8600</v>
      </c>
      <c r="C162" s="1" t="s">
        <v>115</v>
      </c>
      <c r="D162" s="231" t="s">
        <v>18</v>
      </c>
      <c r="E162" s="58"/>
      <c r="F162" s="29"/>
      <c r="G162" s="39"/>
      <c r="H162" s="170"/>
      <c r="I162" s="25">
        <f t="shared" si="23"/>
        <v>2400000</v>
      </c>
      <c r="J162" s="135">
        <v>1400000</v>
      </c>
      <c r="K162" s="29">
        <v>1100000</v>
      </c>
      <c r="L162" s="29">
        <v>11000</v>
      </c>
      <c r="M162" s="135">
        <f>1000000</f>
        <v>1000000</v>
      </c>
      <c r="N162" s="135">
        <f>1000000</f>
        <v>1000000</v>
      </c>
      <c r="O162" s="135">
        <f>1000000</f>
        <v>1000000</v>
      </c>
      <c r="P162" s="74">
        <f>E162+I162</f>
        <v>2400000</v>
      </c>
    </row>
    <row r="163" spans="1:17" s="18" customFormat="1" ht="46.5" customHeight="1" x14ac:dyDescent="0.2">
      <c r="A163" s="168">
        <v>4800000</v>
      </c>
      <c r="B163" s="75"/>
      <c r="C163" s="75"/>
      <c r="D163" s="232" t="s">
        <v>136</v>
      </c>
      <c r="E163" s="65">
        <f>E165+E166+E167+E168</f>
        <v>3997200</v>
      </c>
      <c r="F163" s="66">
        <f t="shared" ref="F163:O163" si="24">F165+F166+F167+F168</f>
        <v>1765100</v>
      </c>
      <c r="G163" s="65">
        <f t="shared" si="24"/>
        <v>88800</v>
      </c>
      <c r="H163" s="126">
        <f t="shared" si="24"/>
        <v>0</v>
      </c>
      <c r="I163" s="65">
        <f t="shared" si="24"/>
        <v>7600000</v>
      </c>
      <c r="J163" s="66">
        <f t="shared" si="24"/>
        <v>200000</v>
      </c>
      <c r="K163" s="66">
        <f t="shared" si="24"/>
        <v>0</v>
      </c>
      <c r="L163" s="66">
        <f t="shared" si="24"/>
        <v>0</v>
      </c>
      <c r="M163" s="66">
        <f t="shared" si="24"/>
        <v>7400000</v>
      </c>
      <c r="N163" s="66">
        <f t="shared" si="24"/>
        <v>7400000</v>
      </c>
      <c r="O163" s="67">
        <f t="shared" si="24"/>
        <v>7400000</v>
      </c>
      <c r="P163" s="16">
        <f>E163+I163</f>
        <v>11597200</v>
      </c>
      <c r="Q163" s="17"/>
    </row>
    <row r="164" spans="1:17" s="18" customFormat="1" ht="45" customHeight="1" x14ac:dyDescent="0.2">
      <c r="A164" s="168">
        <v>4810000</v>
      </c>
      <c r="B164" s="75"/>
      <c r="C164" s="75"/>
      <c r="D164" s="232" t="s">
        <v>136</v>
      </c>
      <c r="E164" s="76"/>
      <c r="F164" s="22"/>
      <c r="G164" s="23"/>
      <c r="H164" s="124"/>
      <c r="I164" s="25"/>
      <c r="J164" s="22"/>
      <c r="K164" s="22"/>
      <c r="L164" s="22"/>
      <c r="M164" s="22"/>
      <c r="N164" s="22"/>
      <c r="O164" s="69"/>
      <c r="P164" s="74"/>
    </row>
    <row r="165" spans="1:17" s="36" customFormat="1" ht="36" customHeight="1" x14ac:dyDescent="0.2">
      <c r="A165" s="169">
        <v>4810180</v>
      </c>
      <c r="B165" s="1" t="s">
        <v>109</v>
      </c>
      <c r="C165" s="1" t="s">
        <v>129</v>
      </c>
      <c r="D165" s="216" t="s">
        <v>92</v>
      </c>
      <c r="E165" s="25">
        <v>2312200</v>
      </c>
      <c r="F165" s="45">
        <v>1765100</v>
      </c>
      <c r="G165" s="39">
        <v>88800</v>
      </c>
      <c r="H165" s="46"/>
      <c r="I165" s="25">
        <f t="shared" si="23"/>
        <v>0</v>
      </c>
      <c r="J165" s="45"/>
      <c r="K165" s="45"/>
      <c r="L165" s="45"/>
      <c r="M165" s="45"/>
      <c r="N165" s="171"/>
      <c r="O165" s="47"/>
      <c r="P165" s="74">
        <f>E165+I165</f>
        <v>2312200</v>
      </c>
    </row>
    <row r="166" spans="1:17" s="36" customFormat="1" ht="22.5" x14ac:dyDescent="0.2">
      <c r="A166" s="169">
        <v>4816310</v>
      </c>
      <c r="B166" s="1">
        <v>6310</v>
      </c>
      <c r="C166" s="1" t="s">
        <v>141</v>
      </c>
      <c r="D166" s="189" t="s">
        <v>82</v>
      </c>
      <c r="E166" s="58">
        <f>F166+G166</f>
        <v>0</v>
      </c>
      <c r="F166" s="45"/>
      <c r="G166" s="39"/>
      <c r="H166" s="57"/>
      <c r="I166" s="25">
        <f>J166+M166</f>
        <v>2400000</v>
      </c>
      <c r="J166" s="55">
        <f>K166+L166</f>
        <v>0</v>
      </c>
      <c r="K166" s="45"/>
      <c r="L166" s="45"/>
      <c r="M166" s="56">
        <v>2400000</v>
      </c>
      <c r="N166" s="56">
        <v>2400000</v>
      </c>
      <c r="O166" s="56">
        <v>2400000</v>
      </c>
      <c r="P166" s="74">
        <f>E166+I166</f>
        <v>2400000</v>
      </c>
    </row>
    <row r="167" spans="1:17" s="36" customFormat="1" ht="19.5" customHeight="1" x14ac:dyDescent="0.2">
      <c r="A167" s="79">
        <v>4818600</v>
      </c>
      <c r="B167" s="1">
        <v>8600</v>
      </c>
      <c r="C167" s="1" t="s">
        <v>115</v>
      </c>
      <c r="D167" s="189" t="s">
        <v>18</v>
      </c>
      <c r="E167" s="25">
        <f>30000+255000+1400000</f>
        <v>1685000</v>
      </c>
      <c r="F167" s="45"/>
      <c r="G167" s="39"/>
      <c r="H167" s="46"/>
      <c r="I167" s="25">
        <f t="shared" si="23"/>
        <v>5000000</v>
      </c>
      <c r="J167" s="45"/>
      <c r="K167" s="45"/>
      <c r="L167" s="45"/>
      <c r="M167" s="45">
        <v>5000000</v>
      </c>
      <c r="N167" s="45">
        <v>5000000</v>
      </c>
      <c r="O167" s="45">
        <v>5000000</v>
      </c>
      <c r="P167" s="74">
        <f>E167+I167</f>
        <v>6685000</v>
      </c>
    </row>
    <row r="168" spans="1:17" s="36" customFormat="1" ht="51.75" customHeight="1" x14ac:dyDescent="0.2">
      <c r="A168" s="169">
        <v>4819180</v>
      </c>
      <c r="B168" s="1">
        <v>9180</v>
      </c>
      <c r="C168" s="1" t="s">
        <v>115</v>
      </c>
      <c r="D168" s="233" t="s">
        <v>13</v>
      </c>
      <c r="E168" s="25"/>
      <c r="F168" s="45"/>
      <c r="G168" s="39"/>
      <c r="H168" s="46"/>
      <c r="I168" s="25">
        <f t="shared" si="23"/>
        <v>200000</v>
      </c>
      <c r="J168" s="45">
        <v>200000</v>
      </c>
      <c r="K168" s="45"/>
      <c r="L168" s="45"/>
      <c r="M168" s="45"/>
      <c r="N168" s="45"/>
      <c r="O168" s="47"/>
      <c r="P168" s="74">
        <f>E168+I168</f>
        <v>200000</v>
      </c>
    </row>
    <row r="169" spans="1:17" s="36" customFormat="1" ht="21.95" customHeight="1" x14ac:dyDescent="0.2">
      <c r="A169" s="168">
        <v>6500000</v>
      </c>
      <c r="B169" s="1"/>
      <c r="C169" s="1"/>
      <c r="D169" s="234" t="s">
        <v>110</v>
      </c>
      <c r="E169" s="76">
        <f>E171+E172+E173+E174+E175+E176</f>
        <v>1207400</v>
      </c>
      <c r="F169" s="76">
        <f>F171+F172+F173+F174+F175+F176</f>
        <v>636300</v>
      </c>
      <c r="G169" s="65">
        <f>G171+G172+G173+G174+G175+G176</f>
        <v>11100</v>
      </c>
      <c r="H169" s="24">
        <f>H171+H173+H172+H174+H175+H176</f>
        <v>0</v>
      </c>
      <c r="I169" s="76">
        <f>I171+I172+I173+I174+I175+I176</f>
        <v>20850000</v>
      </c>
      <c r="J169" s="25">
        <f t="shared" ref="J169:O169" si="25">J171+J173+J172+J174+J175+J176</f>
        <v>0</v>
      </c>
      <c r="K169" s="25">
        <f t="shared" si="25"/>
        <v>0</v>
      </c>
      <c r="L169" s="25">
        <f t="shared" si="25"/>
        <v>0</v>
      </c>
      <c r="M169" s="76">
        <f>M171+M173+M172+M174+M175+M176</f>
        <v>20850000</v>
      </c>
      <c r="N169" s="76">
        <f t="shared" si="25"/>
        <v>20750000</v>
      </c>
      <c r="O169" s="67">
        <f t="shared" si="25"/>
        <v>20750000</v>
      </c>
      <c r="P169" s="16">
        <f>E169+I169</f>
        <v>22057400</v>
      </c>
      <c r="Q169" s="35"/>
    </row>
    <row r="170" spans="1:17" s="36" customFormat="1" ht="21.95" customHeight="1" x14ac:dyDescent="0.2">
      <c r="A170" s="168">
        <v>6510000</v>
      </c>
      <c r="B170" s="1"/>
      <c r="C170" s="1"/>
      <c r="D170" s="235" t="s">
        <v>110</v>
      </c>
      <c r="E170" s="25"/>
      <c r="F170" s="25"/>
      <c r="G170" s="40"/>
      <c r="H170" s="46"/>
      <c r="I170" s="25"/>
      <c r="J170" s="25"/>
      <c r="K170" s="25"/>
      <c r="L170" s="25"/>
      <c r="M170" s="25"/>
      <c r="N170" s="25"/>
      <c r="O170" s="172"/>
      <c r="P170" s="74"/>
    </row>
    <row r="171" spans="1:17" s="36" customFormat="1" ht="23.25" customHeight="1" x14ac:dyDescent="0.2">
      <c r="A171" s="173">
        <v>6510180</v>
      </c>
      <c r="B171" s="1" t="s">
        <v>109</v>
      </c>
      <c r="C171" s="1" t="s">
        <v>129</v>
      </c>
      <c r="D171" s="216" t="s">
        <v>111</v>
      </c>
      <c r="E171" s="25">
        <v>857400</v>
      </c>
      <c r="F171" s="45">
        <v>636300</v>
      </c>
      <c r="G171" s="39">
        <v>11100</v>
      </c>
      <c r="H171" s="46"/>
      <c r="I171" s="25">
        <f t="shared" si="23"/>
        <v>50000</v>
      </c>
      <c r="J171" s="45"/>
      <c r="K171" s="45"/>
      <c r="L171" s="45"/>
      <c r="M171" s="45">
        <v>50000</v>
      </c>
      <c r="N171" s="45">
        <v>50000</v>
      </c>
      <c r="O171" s="45">
        <v>50000</v>
      </c>
      <c r="P171" s="74">
        <f t="shared" ref="P171:P183" si="26">E171+I171</f>
        <v>907400</v>
      </c>
    </row>
    <row r="172" spans="1:17" s="36" customFormat="1" ht="21.95" customHeight="1" x14ac:dyDescent="0.2">
      <c r="A172" s="173">
        <v>6516060</v>
      </c>
      <c r="B172" s="1">
        <v>6060</v>
      </c>
      <c r="C172" s="1" t="s">
        <v>140</v>
      </c>
      <c r="D172" s="216" t="s">
        <v>53</v>
      </c>
      <c r="E172" s="25">
        <v>220000</v>
      </c>
      <c r="F172" s="45"/>
      <c r="G172" s="39"/>
      <c r="H172" s="46"/>
      <c r="I172" s="25">
        <f t="shared" si="23"/>
        <v>8700000</v>
      </c>
      <c r="J172" s="45"/>
      <c r="K172" s="45"/>
      <c r="L172" s="45"/>
      <c r="M172" s="45">
        <v>8700000</v>
      </c>
      <c r="N172" s="45">
        <v>8700000</v>
      </c>
      <c r="O172" s="45">
        <v>8700000</v>
      </c>
      <c r="P172" s="74">
        <f t="shared" si="26"/>
        <v>8920000</v>
      </c>
    </row>
    <row r="173" spans="1:17" s="36" customFormat="1" ht="21.95" hidden="1" customHeight="1" x14ac:dyDescent="0.2">
      <c r="A173" s="173">
        <v>6516310</v>
      </c>
      <c r="B173" s="1">
        <v>6310</v>
      </c>
      <c r="C173" s="1" t="s">
        <v>141</v>
      </c>
      <c r="D173" s="216" t="s">
        <v>82</v>
      </c>
      <c r="E173" s="25">
        <f>F173+G173</f>
        <v>0</v>
      </c>
      <c r="F173" s="45"/>
      <c r="G173" s="39"/>
      <c r="H173" s="46"/>
      <c r="I173" s="25">
        <f t="shared" si="23"/>
        <v>0</v>
      </c>
      <c r="J173" s="45"/>
      <c r="K173" s="45"/>
      <c r="L173" s="45"/>
      <c r="M173" s="45"/>
      <c r="N173" s="45"/>
      <c r="O173" s="45"/>
      <c r="P173" s="74">
        <f t="shared" si="26"/>
        <v>0</v>
      </c>
    </row>
    <row r="174" spans="1:17" s="36" customFormat="1" ht="21.95" customHeight="1" x14ac:dyDescent="0.2">
      <c r="A174" s="173">
        <v>6517470</v>
      </c>
      <c r="B174" s="1">
        <v>7470</v>
      </c>
      <c r="C174" s="1" t="s">
        <v>141</v>
      </c>
      <c r="D174" s="216" t="s">
        <v>91</v>
      </c>
      <c r="E174" s="25">
        <f>F174+G174</f>
        <v>0</v>
      </c>
      <c r="F174" s="45"/>
      <c r="G174" s="39"/>
      <c r="H174" s="46"/>
      <c r="I174" s="25">
        <f t="shared" si="23"/>
        <v>12000000</v>
      </c>
      <c r="J174" s="45"/>
      <c r="K174" s="45"/>
      <c r="L174" s="45"/>
      <c r="M174" s="45">
        <v>12000000</v>
      </c>
      <c r="N174" s="45">
        <v>12000000</v>
      </c>
      <c r="O174" s="45">
        <v>12000000</v>
      </c>
      <c r="P174" s="74">
        <f t="shared" si="26"/>
        <v>12000000</v>
      </c>
    </row>
    <row r="175" spans="1:17" s="36" customFormat="1" ht="45.75" customHeight="1" x14ac:dyDescent="0.2">
      <c r="A175" s="173">
        <v>6519180</v>
      </c>
      <c r="B175" s="1">
        <v>9180</v>
      </c>
      <c r="C175" s="1" t="s">
        <v>115</v>
      </c>
      <c r="D175" s="216" t="s">
        <v>13</v>
      </c>
      <c r="E175" s="25">
        <f>F175+G175</f>
        <v>0</v>
      </c>
      <c r="F175" s="45"/>
      <c r="G175" s="39"/>
      <c r="H175" s="46"/>
      <c r="I175" s="25">
        <f t="shared" si="23"/>
        <v>100000</v>
      </c>
      <c r="J175" s="45"/>
      <c r="K175" s="45"/>
      <c r="L175" s="45"/>
      <c r="M175" s="45">
        <v>100000</v>
      </c>
      <c r="N175" s="45"/>
      <c r="O175" s="47"/>
      <c r="P175" s="74">
        <f t="shared" si="26"/>
        <v>100000</v>
      </c>
    </row>
    <row r="176" spans="1:17" s="36" customFormat="1" ht="21.95" customHeight="1" x14ac:dyDescent="0.2">
      <c r="A176" s="173">
        <v>6518600</v>
      </c>
      <c r="B176" s="1">
        <v>8600</v>
      </c>
      <c r="C176" s="1" t="s">
        <v>115</v>
      </c>
      <c r="D176" s="216" t="s">
        <v>18</v>
      </c>
      <c r="E176" s="25">
        <v>130000</v>
      </c>
      <c r="F176" s="29"/>
      <c r="G176" s="39"/>
      <c r="H176" s="46"/>
      <c r="I176" s="25">
        <f t="shared" si="23"/>
        <v>0</v>
      </c>
      <c r="J176" s="29"/>
      <c r="K176" s="29"/>
      <c r="L176" s="29"/>
      <c r="M176" s="45"/>
      <c r="N176" s="45"/>
      <c r="O176" s="47"/>
      <c r="P176" s="74">
        <f t="shared" si="26"/>
        <v>130000</v>
      </c>
    </row>
    <row r="177" spans="1:17" s="18" customFormat="1" ht="21.95" customHeight="1" x14ac:dyDescent="0.2">
      <c r="A177" s="168">
        <v>7300000</v>
      </c>
      <c r="B177" s="75"/>
      <c r="C177" s="75"/>
      <c r="D177" s="187" t="s">
        <v>58</v>
      </c>
      <c r="E177" s="65">
        <f>E179+E180+E181+E182+E183</f>
        <v>4922700</v>
      </c>
      <c r="F177" s="66">
        <f t="shared" ref="F177:O177" si="27">F179+F180+F181+F182+F183</f>
        <v>1975000</v>
      </c>
      <c r="G177" s="65">
        <f t="shared" si="27"/>
        <v>83200</v>
      </c>
      <c r="H177" s="24">
        <f>H179+H180+H181+H182+H183</f>
        <v>0</v>
      </c>
      <c r="I177" s="65">
        <f t="shared" si="23"/>
        <v>40000</v>
      </c>
      <c r="J177" s="66">
        <f t="shared" si="27"/>
        <v>0</v>
      </c>
      <c r="K177" s="66">
        <f t="shared" si="27"/>
        <v>0</v>
      </c>
      <c r="L177" s="66">
        <f t="shared" si="27"/>
        <v>0</v>
      </c>
      <c r="M177" s="76">
        <f t="shared" si="27"/>
        <v>40000</v>
      </c>
      <c r="N177" s="77">
        <f t="shared" si="27"/>
        <v>40000</v>
      </c>
      <c r="O177" s="78">
        <f t="shared" si="27"/>
        <v>40000</v>
      </c>
      <c r="P177" s="16">
        <f t="shared" si="26"/>
        <v>4962700</v>
      </c>
      <c r="Q177" s="17"/>
    </row>
    <row r="178" spans="1:17" s="18" customFormat="1" ht="23.25" customHeight="1" x14ac:dyDescent="0.2">
      <c r="A178" s="168">
        <v>7310000</v>
      </c>
      <c r="B178" s="75"/>
      <c r="C178" s="75"/>
      <c r="D178" s="217" t="s">
        <v>58</v>
      </c>
      <c r="E178" s="76"/>
      <c r="F178" s="22"/>
      <c r="G178" s="23"/>
      <c r="H178" s="24"/>
      <c r="I178" s="25">
        <f t="shared" si="23"/>
        <v>0</v>
      </c>
      <c r="J178" s="22"/>
      <c r="K178" s="22"/>
      <c r="L178" s="22"/>
      <c r="M178" s="68"/>
      <c r="N178" s="68"/>
      <c r="O178" s="69"/>
      <c r="P178" s="74"/>
    </row>
    <row r="179" spans="1:17" s="36" customFormat="1" ht="33.75" x14ac:dyDescent="0.2">
      <c r="A179" s="169">
        <v>7310180</v>
      </c>
      <c r="B179" s="1" t="s">
        <v>109</v>
      </c>
      <c r="C179" s="1" t="s">
        <v>129</v>
      </c>
      <c r="D179" s="216" t="s">
        <v>93</v>
      </c>
      <c r="E179" s="25">
        <v>2572700</v>
      </c>
      <c r="F179" s="45">
        <v>1975000</v>
      </c>
      <c r="G179" s="39">
        <v>83200</v>
      </c>
      <c r="H179" s="46"/>
      <c r="I179" s="25">
        <f t="shared" si="23"/>
        <v>40000</v>
      </c>
      <c r="J179" s="45"/>
      <c r="K179" s="45"/>
      <c r="L179" s="45"/>
      <c r="M179" s="45">
        <v>40000</v>
      </c>
      <c r="N179" s="45">
        <v>40000</v>
      </c>
      <c r="O179" s="45">
        <v>40000</v>
      </c>
      <c r="P179" s="74">
        <f t="shared" si="26"/>
        <v>2612700</v>
      </c>
    </row>
    <row r="180" spans="1:17" s="36" customFormat="1" ht="21.95" hidden="1" customHeight="1" x14ac:dyDescent="0.2">
      <c r="A180" s="173">
        <v>7316310</v>
      </c>
      <c r="B180" s="1">
        <v>6310</v>
      </c>
      <c r="C180" s="1" t="s">
        <v>141</v>
      </c>
      <c r="D180" s="216" t="s">
        <v>82</v>
      </c>
      <c r="E180" s="25"/>
      <c r="F180" s="45"/>
      <c r="G180" s="39"/>
      <c r="H180" s="46"/>
      <c r="I180" s="25">
        <f>J180+M180</f>
        <v>0</v>
      </c>
      <c r="J180" s="45"/>
      <c r="K180" s="45"/>
      <c r="L180" s="45"/>
      <c r="M180" s="45"/>
      <c r="N180" s="45"/>
      <c r="O180" s="45"/>
      <c r="P180" s="74">
        <f t="shared" si="26"/>
        <v>0</v>
      </c>
    </row>
    <row r="181" spans="1:17" s="36" customFormat="1" ht="29.25" customHeight="1" x14ac:dyDescent="0.2">
      <c r="A181" s="169">
        <v>7317420</v>
      </c>
      <c r="B181" s="1" t="s">
        <v>142</v>
      </c>
      <c r="C181" s="1" t="s">
        <v>141</v>
      </c>
      <c r="D181" s="189" t="s">
        <v>60</v>
      </c>
      <c r="E181" s="25">
        <v>700000</v>
      </c>
      <c r="F181" s="45"/>
      <c r="G181" s="39"/>
      <c r="H181" s="46"/>
      <c r="I181" s="25">
        <f t="shared" si="23"/>
        <v>0</v>
      </c>
      <c r="J181" s="45"/>
      <c r="K181" s="45"/>
      <c r="L181" s="45"/>
      <c r="M181" s="45"/>
      <c r="N181" s="45"/>
      <c r="O181" s="47"/>
      <c r="P181" s="74">
        <f t="shared" si="26"/>
        <v>700000</v>
      </c>
    </row>
    <row r="182" spans="1:17" s="36" customFormat="1" ht="25.5" customHeight="1" x14ac:dyDescent="0.2">
      <c r="A182" s="169">
        <v>7317450</v>
      </c>
      <c r="B182" s="1" t="s">
        <v>143</v>
      </c>
      <c r="C182" s="1" t="s">
        <v>144</v>
      </c>
      <c r="D182" s="189" t="s">
        <v>59</v>
      </c>
      <c r="E182" s="25">
        <v>200000</v>
      </c>
      <c r="F182" s="45"/>
      <c r="G182" s="39"/>
      <c r="H182" s="46"/>
      <c r="I182" s="25">
        <f t="shared" si="23"/>
        <v>0</v>
      </c>
      <c r="J182" s="45"/>
      <c r="K182" s="45"/>
      <c r="L182" s="45"/>
      <c r="M182" s="45"/>
      <c r="N182" s="45"/>
      <c r="O182" s="47"/>
      <c r="P182" s="74">
        <f t="shared" si="26"/>
        <v>200000</v>
      </c>
    </row>
    <row r="183" spans="1:17" s="36" customFormat="1" ht="22.5" customHeight="1" x14ac:dyDescent="0.2">
      <c r="A183" s="70">
        <v>7318600</v>
      </c>
      <c r="B183" s="1">
        <v>8600</v>
      </c>
      <c r="C183" s="1" t="s">
        <v>115</v>
      </c>
      <c r="D183" s="189" t="s">
        <v>18</v>
      </c>
      <c r="E183" s="25">
        <f>E185+E186+E187+E188+E189+E190</f>
        <v>1450000</v>
      </c>
      <c r="F183" s="45"/>
      <c r="G183" s="39"/>
      <c r="H183" s="46"/>
      <c r="I183" s="25">
        <f>J183+M183</f>
        <v>0</v>
      </c>
      <c r="J183" s="45"/>
      <c r="K183" s="45"/>
      <c r="L183" s="45"/>
      <c r="M183" s="45"/>
      <c r="N183" s="45"/>
      <c r="O183" s="47"/>
      <c r="P183" s="74">
        <f t="shared" si="26"/>
        <v>1450000</v>
      </c>
    </row>
    <row r="184" spans="1:17" s="36" customFormat="1" ht="13.5" customHeight="1" x14ac:dyDescent="0.2">
      <c r="A184" s="174"/>
      <c r="B184" s="1"/>
      <c r="C184" s="1"/>
      <c r="D184" s="236" t="s">
        <v>224</v>
      </c>
      <c r="E184" s="25"/>
      <c r="F184" s="45"/>
      <c r="G184" s="39"/>
      <c r="H184" s="46"/>
      <c r="I184" s="25"/>
      <c r="J184" s="45"/>
      <c r="K184" s="45"/>
      <c r="L184" s="45"/>
      <c r="M184" s="45"/>
      <c r="N184" s="45"/>
      <c r="O184" s="47"/>
      <c r="P184" s="74"/>
    </row>
    <row r="185" spans="1:17" s="36" customFormat="1" ht="45.75" customHeight="1" x14ac:dyDescent="0.2">
      <c r="A185" s="169"/>
      <c r="B185" s="1"/>
      <c r="C185" s="1"/>
      <c r="D185" s="237" t="s">
        <v>146</v>
      </c>
      <c r="E185" s="25">
        <v>270000</v>
      </c>
      <c r="F185" s="45"/>
      <c r="G185" s="39"/>
      <c r="H185" s="46"/>
      <c r="I185" s="25">
        <f t="shared" si="23"/>
        <v>0</v>
      </c>
      <c r="J185" s="45"/>
      <c r="K185" s="45"/>
      <c r="L185" s="45"/>
      <c r="M185" s="45"/>
      <c r="N185" s="45"/>
      <c r="O185" s="47"/>
      <c r="P185" s="74">
        <f t="shared" ref="P185:P197" si="28">E185+I185</f>
        <v>270000</v>
      </c>
    </row>
    <row r="186" spans="1:17" s="36" customFormat="1" ht="34.5" customHeight="1" x14ac:dyDescent="0.2">
      <c r="A186" s="169"/>
      <c r="B186" s="1"/>
      <c r="C186" s="1"/>
      <c r="D186" s="237" t="s">
        <v>148</v>
      </c>
      <c r="E186" s="25">
        <v>100000</v>
      </c>
      <c r="F186" s="45"/>
      <c r="G186" s="39"/>
      <c r="H186" s="46"/>
      <c r="I186" s="25">
        <f t="shared" si="23"/>
        <v>0</v>
      </c>
      <c r="J186" s="45"/>
      <c r="K186" s="45"/>
      <c r="L186" s="45"/>
      <c r="M186" s="45"/>
      <c r="N186" s="45"/>
      <c r="O186" s="47"/>
      <c r="P186" s="74">
        <f t="shared" si="28"/>
        <v>100000</v>
      </c>
    </row>
    <row r="187" spans="1:17" s="36" customFormat="1" ht="32.25" customHeight="1" x14ac:dyDescent="0.2">
      <c r="A187" s="169"/>
      <c r="B187" s="1"/>
      <c r="C187" s="1"/>
      <c r="D187" s="237" t="s">
        <v>147</v>
      </c>
      <c r="E187" s="25">
        <v>300000</v>
      </c>
      <c r="F187" s="45"/>
      <c r="G187" s="39"/>
      <c r="H187" s="46"/>
      <c r="I187" s="25">
        <f t="shared" si="23"/>
        <v>0</v>
      </c>
      <c r="J187" s="45"/>
      <c r="K187" s="45"/>
      <c r="L187" s="45"/>
      <c r="M187" s="45"/>
      <c r="N187" s="45"/>
      <c r="O187" s="47"/>
      <c r="P187" s="74">
        <f t="shared" si="28"/>
        <v>300000</v>
      </c>
    </row>
    <row r="188" spans="1:17" s="36" customFormat="1" ht="31.5" customHeight="1" x14ac:dyDescent="0.2">
      <c r="A188" s="169"/>
      <c r="B188" s="1"/>
      <c r="C188" s="1"/>
      <c r="D188" s="238" t="s">
        <v>145</v>
      </c>
      <c r="E188" s="25">
        <v>300000</v>
      </c>
      <c r="F188" s="45"/>
      <c r="G188" s="39"/>
      <c r="H188" s="46"/>
      <c r="I188" s="25">
        <f t="shared" si="23"/>
        <v>0</v>
      </c>
      <c r="J188" s="45"/>
      <c r="K188" s="45"/>
      <c r="L188" s="45"/>
      <c r="M188" s="45"/>
      <c r="N188" s="45"/>
      <c r="O188" s="47"/>
      <c r="P188" s="74">
        <f t="shared" si="28"/>
        <v>300000</v>
      </c>
    </row>
    <row r="189" spans="1:17" s="36" customFormat="1" ht="42" customHeight="1" x14ac:dyDescent="0.2">
      <c r="A189" s="169"/>
      <c r="B189" s="1"/>
      <c r="C189" s="1"/>
      <c r="D189" s="239" t="s">
        <v>149</v>
      </c>
      <c r="E189" s="32">
        <v>380000</v>
      </c>
      <c r="F189" s="29"/>
      <c r="G189" s="30"/>
      <c r="H189" s="46"/>
      <c r="I189" s="25">
        <f t="shared" si="23"/>
        <v>0</v>
      </c>
      <c r="J189" s="29"/>
      <c r="K189" s="29"/>
      <c r="L189" s="29"/>
      <c r="M189" s="45"/>
      <c r="N189" s="29"/>
      <c r="O189" s="47"/>
      <c r="P189" s="74">
        <f t="shared" si="28"/>
        <v>380000</v>
      </c>
    </row>
    <row r="190" spans="1:17" s="36" customFormat="1" ht="56.25" customHeight="1" x14ac:dyDescent="0.2">
      <c r="A190" s="169"/>
      <c r="B190" s="1"/>
      <c r="C190" s="1"/>
      <c r="D190" s="240" t="s">
        <v>210</v>
      </c>
      <c r="E190" s="51">
        <v>100000</v>
      </c>
      <c r="F190" s="41"/>
      <c r="G190" s="50"/>
      <c r="H190" s="46"/>
      <c r="I190" s="40"/>
      <c r="J190" s="41"/>
      <c r="K190" s="41"/>
      <c r="L190" s="41"/>
      <c r="M190" s="40"/>
      <c r="N190" s="41"/>
      <c r="O190" s="172"/>
      <c r="P190" s="74">
        <f t="shared" si="28"/>
        <v>100000</v>
      </c>
    </row>
    <row r="191" spans="1:17" s="18" customFormat="1" ht="21.95" customHeight="1" x14ac:dyDescent="0.2">
      <c r="A191" s="168">
        <v>7500000</v>
      </c>
      <c r="B191" s="75"/>
      <c r="C191" s="175"/>
      <c r="D191" s="241" t="s">
        <v>61</v>
      </c>
      <c r="E191" s="12">
        <f>E193+E194+E195</f>
        <v>14968900</v>
      </c>
      <c r="F191" s="11">
        <f t="shared" ref="F191:O191" si="29">F193+F194+F195</f>
        <v>2808400</v>
      </c>
      <c r="G191" s="12">
        <f t="shared" si="29"/>
        <v>277600</v>
      </c>
      <c r="H191" s="24">
        <f>H193+H194+H195</f>
        <v>0</v>
      </c>
      <c r="I191" s="65">
        <f>J191+M191</f>
        <v>2100000</v>
      </c>
      <c r="J191" s="66">
        <f t="shared" si="29"/>
        <v>0</v>
      </c>
      <c r="K191" s="66">
        <f t="shared" si="29"/>
        <v>0</v>
      </c>
      <c r="L191" s="66">
        <f t="shared" si="29"/>
        <v>0</v>
      </c>
      <c r="M191" s="65">
        <f t="shared" si="29"/>
        <v>2100000</v>
      </c>
      <c r="N191" s="66">
        <f t="shared" si="29"/>
        <v>2100000</v>
      </c>
      <c r="O191" s="67">
        <f t="shared" si="29"/>
        <v>2100000</v>
      </c>
      <c r="P191" s="16">
        <f t="shared" si="28"/>
        <v>17068900</v>
      </c>
      <c r="Q191" s="17"/>
    </row>
    <row r="192" spans="1:17" s="18" customFormat="1" ht="21.95" customHeight="1" x14ac:dyDescent="0.2">
      <c r="A192" s="168">
        <v>7510000</v>
      </c>
      <c r="B192" s="75"/>
      <c r="C192" s="175"/>
      <c r="D192" s="249" t="s">
        <v>61</v>
      </c>
      <c r="E192" s="76"/>
      <c r="F192" s="22"/>
      <c r="G192" s="23"/>
      <c r="H192" s="24"/>
      <c r="I192" s="25">
        <f t="shared" si="23"/>
        <v>0</v>
      </c>
      <c r="J192" s="22"/>
      <c r="K192" s="22"/>
      <c r="L192" s="22"/>
      <c r="M192" s="68"/>
      <c r="N192" s="22"/>
      <c r="O192" s="69"/>
      <c r="P192" s="74"/>
    </row>
    <row r="193" spans="1:16" s="36" customFormat="1" ht="39" customHeight="1" x14ac:dyDescent="0.2">
      <c r="A193" s="155">
        <v>7510180</v>
      </c>
      <c r="B193" s="1" t="s">
        <v>109</v>
      </c>
      <c r="C193" s="2" t="s">
        <v>129</v>
      </c>
      <c r="D193" s="250" t="s">
        <v>133</v>
      </c>
      <c r="E193" s="32">
        <v>4193900</v>
      </c>
      <c r="F193" s="29">
        <v>2808400</v>
      </c>
      <c r="G193" s="30">
        <v>277600</v>
      </c>
      <c r="H193" s="80"/>
      <c r="I193" s="32">
        <f t="shared" si="23"/>
        <v>1000000</v>
      </c>
      <c r="J193" s="29"/>
      <c r="K193" s="29"/>
      <c r="L193" s="29"/>
      <c r="M193" s="29">
        <v>1000000</v>
      </c>
      <c r="N193" s="29">
        <v>1000000</v>
      </c>
      <c r="O193" s="29">
        <v>1000000</v>
      </c>
      <c r="P193" s="119">
        <f t="shared" si="28"/>
        <v>5193900</v>
      </c>
    </row>
    <row r="194" spans="1:16" s="36" customFormat="1" ht="12" customHeight="1" x14ac:dyDescent="0.2">
      <c r="A194" s="155">
        <v>7519010</v>
      </c>
      <c r="B194" s="1">
        <v>9010</v>
      </c>
      <c r="C194" s="2" t="s">
        <v>121</v>
      </c>
      <c r="D194" s="242" t="s">
        <v>62</v>
      </c>
      <c r="E194" s="51">
        <v>1310000</v>
      </c>
      <c r="F194" s="41"/>
      <c r="G194" s="50"/>
      <c r="H194" s="31"/>
      <c r="I194" s="51">
        <f>J194+M194</f>
        <v>0</v>
      </c>
      <c r="J194" s="41"/>
      <c r="K194" s="41"/>
      <c r="L194" s="41"/>
      <c r="M194" s="41"/>
      <c r="N194" s="41"/>
      <c r="O194" s="42"/>
      <c r="P194" s="176">
        <f t="shared" si="28"/>
        <v>1310000</v>
      </c>
    </row>
    <row r="195" spans="1:16" s="36" customFormat="1" ht="12" customHeight="1" x14ac:dyDescent="0.2">
      <c r="A195" s="155">
        <v>7518600</v>
      </c>
      <c r="B195" s="1">
        <v>8600</v>
      </c>
      <c r="C195" s="2" t="s">
        <v>115</v>
      </c>
      <c r="D195" s="242" t="s">
        <v>18</v>
      </c>
      <c r="E195" s="51">
        <f>E197+E198+E200+E199+E201</f>
        <v>9465000</v>
      </c>
      <c r="F195" s="41"/>
      <c r="G195" s="50"/>
      <c r="H195" s="31"/>
      <c r="I195" s="51">
        <f>J195+M195</f>
        <v>1100000</v>
      </c>
      <c r="J195" s="41"/>
      <c r="K195" s="41"/>
      <c r="L195" s="41"/>
      <c r="M195" s="41">
        <v>1100000</v>
      </c>
      <c r="N195" s="41">
        <v>1100000</v>
      </c>
      <c r="O195" s="41">
        <v>1100000</v>
      </c>
      <c r="P195" s="176">
        <f t="shared" si="28"/>
        <v>10565000</v>
      </c>
    </row>
    <row r="196" spans="1:16" s="36" customFormat="1" ht="22.5" customHeight="1" x14ac:dyDescent="0.2">
      <c r="A196" s="169"/>
      <c r="B196" s="1"/>
      <c r="C196" s="2"/>
      <c r="D196" s="242" t="s">
        <v>150</v>
      </c>
      <c r="E196" s="51"/>
      <c r="F196" s="41"/>
      <c r="G196" s="50"/>
      <c r="H196" s="31"/>
      <c r="I196" s="51">
        <f t="shared" ref="I196:I201" si="30">J196+M196</f>
        <v>0</v>
      </c>
      <c r="J196" s="41"/>
      <c r="K196" s="41"/>
      <c r="L196" s="41"/>
      <c r="M196" s="41"/>
      <c r="N196" s="41"/>
      <c r="O196" s="42"/>
      <c r="P196" s="176"/>
    </row>
    <row r="197" spans="1:16" s="36" customFormat="1" ht="33" customHeight="1" x14ac:dyDescent="0.2">
      <c r="A197" s="169"/>
      <c r="B197" s="1"/>
      <c r="C197" s="2"/>
      <c r="D197" s="237" t="s">
        <v>151</v>
      </c>
      <c r="E197" s="51">
        <v>450000</v>
      </c>
      <c r="F197" s="41"/>
      <c r="G197" s="50"/>
      <c r="H197" s="31"/>
      <c r="I197" s="51">
        <f t="shared" si="30"/>
        <v>0</v>
      </c>
      <c r="J197" s="41"/>
      <c r="K197" s="41"/>
      <c r="L197" s="41"/>
      <c r="M197" s="41"/>
      <c r="N197" s="41"/>
      <c r="O197" s="42"/>
      <c r="P197" s="176">
        <f t="shared" si="28"/>
        <v>450000</v>
      </c>
    </row>
    <row r="198" spans="1:16" s="36" customFormat="1" ht="52.5" customHeight="1" x14ac:dyDescent="0.2">
      <c r="A198" s="169"/>
      <c r="B198" s="1"/>
      <c r="C198" s="2"/>
      <c r="D198" s="243" t="s">
        <v>206</v>
      </c>
      <c r="E198" s="51">
        <f>2100000+4000000+575000+840000</f>
        <v>7515000</v>
      </c>
      <c r="F198" s="41"/>
      <c r="G198" s="50"/>
      <c r="H198" s="31"/>
      <c r="I198" s="51">
        <f t="shared" si="30"/>
        <v>0</v>
      </c>
      <c r="J198" s="41"/>
      <c r="K198" s="41"/>
      <c r="L198" s="41"/>
      <c r="M198" s="41"/>
      <c r="N198" s="41"/>
      <c r="O198" s="42"/>
      <c r="P198" s="176">
        <f>E198+I198</f>
        <v>7515000</v>
      </c>
    </row>
    <row r="199" spans="1:16" s="36" customFormat="1" ht="36" customHeight="1" x14ac:dyDescent="0.2">
      <c r="A199" s="177"/>
      <c r="B199" s="27"/>
      <c r="C199" s="28"/>
      <c r="D199" s="244" t="s">
        <v>212</v>
      </c>
      <c r="E199" s="178">
        <v>500000</v>
      </c>
      <c r="F199" s="179"/>
      <c r="G199" s="180"/>
      <c r="H199" s="181"/>
      <c r="I199" s="51">
        <f t="shared" si="30"/>
        <v>0</v>
      </c>
      <c r="J199" s="179"/>
      <c r="K199" s="179"/>
      <c r="L199" s="179"/>
      <c r="M199" s="179"/>
      <c r="N199" s="179"/>
      <c r="O199" s="182"/>
      <c r="P199" s="176">
        <f>E199+I199</f>
        <v>500000</v>
      </c>
    </row>
    <row r="200" spans="1:16" s="36" customFormat="1" ht="30.75" customHeight="1" x14ac:dyDescent="0.2">
      <c r="A200" s="177"/>
      <c r="B200" s="27"/>
      <c r="C200" s="28"/>
      <c r="D200" s="245" t="s">
        <v>134</v>
      </c>
      <c r="E200" s="178">
        <v>500000</v>
      </c>
      <c r="F200" s="179"/>
      <c r="G200" s="180"/>
      <c r="H200" s="181"/>
      <c r="I200" s="51">
        <f t="shared" si="30"/>
        <v>0</v>
      </c>
      <c r="J200" s="179"/>
      <c r="K200" s="179"/>
      <c r="L200" s="179"/>
      <c r="M200" s="179"/>
      <c r="N200" s="179"/>
      <c r="O200" s="182"/>
      <c r="P200" s="183">
        <f>E200+I200</f>
        <v>500000</v>
      </c>
    </row>
    <row r="201" spans="1:16" s="36" customFormat="1" ht="47.25" customHeight="1" x14ac:dyDescent="0.2">
      <c r="A201" s="184"/>
      <c r="B201" s="133"/>
      <c r="C201" s="27"/>
      <c r="D201" s="246" t="s">
        <v>211</v>
      </c>
      <c r="E201" s="32">
        <v>500000</v>
      </c>
      <c r="F201" s="29"/>
      <c r="G201" s="30"/>
      <c r="H201" s="31"/>
      <c r="I201" s="178">
        <f t="shared" si="30"/>
        <v>1100000</v>
      </c>
      <c r="J201" s="29"/>
      <c r="K201" s="29"/>
      <c r="L201" s="29"/>
      <c r="M201" s="29">
        <v>1100000</v>
      </c>
      <c r="N201" s="29">
        <v>1100000</v>
      </c>
      <c r="O201" s="29">
        <v>1100000</v>
      </c>
      <c r="P201" s="119">
        <f>E201+I201</f>
        <v>1600000</v>
      </c>
    </row>
    <row r="202" spans="1:16" s="18" customFormat="1" ht="33" customHeight="1" x14ac:dyDescent="0.2">
      <c r="A202" s="168">
        <v>7600000</v>
      </c>
      <c r="B202" s="75"/>
      <c r="C202" s="175"/>
      <c r="D202" s="249" t="s">
        <v>63</v>
      </c>
      <c r="E202" s="186">
        <f>E204+E205+E208</f>
        <v>25109900</v>
      </c>
      <c r="F202" s="126">
        <f t="shared" ref="F202:O202" si="31">F204+F205+F208</f>
        <v>0</v>
      </c>
      <c r="G202" s="185">
        <f t="shared" si="31"/>
        <v>0</v>
      </c>
      <c r="H202" s="126">
        <f>H204+H205+H208</f>
        <v>0</v>
      </c>
      <c r="I202" s="186">
        <f t="shared" si="31"/>
        <v>1000000</v>
      </c>
      <c r="J202" s="66">
        <f t="shared" si="31"/>
        <v>0</v>
      </c>
      <c r="K202" s="127">
        <f t="shared" si="31"/>
        <v>0</v>
      </c>
      <c r="L202" s="66">
        <f t="shared" si="31"/>
        <v>0</v>
      </c>
      <c r="M202" s="66">
        <f>M204+M205+M208</f>
        <v>1000000</v>
      </c>
      <c r="N202" s="186">
        <f t="shared" si="31"/>
        <v>1000000</v>
      </c>
      <c r="O202" s="131">
        <f t="shared" si="31"/>
        <v>550000</v>
      </c>
      <c r="P202" s="129">
        <f>P204+P205+P208</f>
        <v>26109900</v>
      </c>
    </row>
    <row r="203" spans="1:16" s="18" customFormat="1" ht="33" customHeight="1" x14ac:dyDescent="0.2">
      <c r="A203" s="164">
        <v>7610000</v>
      </c>
      <c r="B203" s="110"/>
      <c r="C203" s="110"/>
      <c r="D203" s="187" t="s">
        <v>63</v>
      </c>
      <c r="E203" s="165"/>
      <c r="F203" s="122"/>
      <c r="G203" s="123"/>
      <c r="H203" s="122"/>
      <c r="I203" s="165"/>
      <c r="J203" s="11"/>
      <c r="K203" s="11"/>
      <c r="L203" s="11"/>
      <c r="M203" s="11"/>
      <c r="N203" s="11"/>
      <c r="O203" s="15"/>
      <c r="P203" s="188"/>
    </row>
    <row r="204" spans="1:16" s="36" customFormat="1" ht="12" customHeight="1" x14ac:dyDescent="0.2">
      <c r="A204" s="169">
        <v>7618010</v>
      </c>
      <c r="B204" s="1">
        <v>8010</v>
      </c>
      <c r="C204" s="1" t="s">
        <v>115</v>
      </c>
      <c r="D204" s="189" t="s">
        <v>64</v>
      </c>
      <c r="E204" s="58">
        <v>1000000</v>
      </c>
      <c r="F204" s="190"/>
      <c r="G204" s="107"/>
      <c r="H204" s="191"/>
      <c r="I204" s="58">
        <f t="shared" si="23"/>
        <v>0</v>
      </c>
      <c r="J204" s="55"/>
      <c r="K204" s="55"/>
      <c r="L204" s="55"/>
      <c r="M204" s="55"/>
      <c r="N204" s="55"/>
      <c r="O204" s="47"/>
      <c r="P204" s="74">
        <f>E204+I204</f>
        <v>1000000</v>
      </c>
    </row>
    <row r="205" spans="1:16" s="36" customFormat="1" ht="21.95" customHeight="1" x14ac:dyDescent="0.2">
      <c r="A205" s="169">
        <v>7618800</v>
      </c>
      <c r="B205" s="1">
        <v>8800</v>
      </c>
      <c r="C205" s="1" t="s">
        <v>109</v>
      </c>
      <c r="D205" s="189" t="s">
        <v>96</v>
      </c>
      <c r="E205" s="25">
        <f>600000+1513600+824600</f>
        <v>2938200</v>
      </c>
      <c r="F205" s="117"/>
      <c r="G205" s="107"/>
      <c r="H205" s="46"/>
      <c r="I205" s="25">
        <f t="shared" si="23"/>
        <v>1000000</v>
      </c>
      <c r="J205" s="45"/>
      <c r="K205" s="45"/>
      <c r="L205" s="45"/>
      <c r="M205" s="45">
        <f>550000+450000</f>
        <v>1000000</v>
      </c>
      <c r="N205" s="45">
        <f>550000+450000</f>
        <v>1000000</v>
      </c>
      <c r="O205" s="45">
        <f>550000</f>
        <v>550000</v>
      </c>
      <c r="P205" s="74">
        <f>E205+I205</f>
        <v>3938200</v>
      </c>
    </row>
    <row r="206" spans="1:16" s="36" customFormat="1" ht="14.45" customHeight="1" x14ac:dyDescent="0.2">
      <c r="A206" s="177"/>
      <c r="B206" s="27"/>
      <c r="C206" s="27"/>
      <c r="D206" s="242" t="s">
        <v>150</v>
      </c>
      <c r="E206" s="25"/>
      <c r="F206" s="117"/>
      <c r="G206" s="107"/>
      <c r="H206" s="80"/>
      <c r="I206" s="32"/>
      <c r="J206" s="29"/>
      <c r="K206" s="29"/>
      <c r="L206" s="29"/>
      <c r="M206" s="29"/>
      <c r="N206" s="29"/>
      <c r="O206" s="30"/>
      <c r="P206" s="119"/>
    </row>
    <row r="207" spans="1:16" s="36" customFormat="1" ht="34.5" thickBot="1" x14ac:dyDescent="0.25">
      <c r="A207" s="177"/>
      <c r="B207" s="27"/>
      <c r="C207" s="27"/>
      <c r="D207" s="242" t="s">
        <v>234</v>
      </c>
      <c r="E207" s="25"/>
      <c r="F207" s="117"/>
      <c r="G207" s="107"/>
      <c r="H207" s="80"/>
      <c r="I207" s="41">
        <f t="shared" si="23"/>
        <v>450000</v>
      </c>
      <c r="J207" s="32"/>
      <c r="K207" s="29"/>
      <c r="L207" s="29"/>
      <c r="M207" s="29">
        <f>300000+150000</f>
        <v>450000</v>
      </c>
      <c r="N207" s="29">
        <f>300000+150000</f>
        <v>450000</v>
      </c>
      <c r="O207" s="30"/>
      <c r="P207" s="194">
        <f>E207+I207</f>
        <v>450000</v>
      </c>
    </row>
    <row r="208" spans="1:16" s="36" customFormat="1" ht="19.5" customHeight="1" thickBot="1" x14ac:dyDescent="0.25">
      <c r="A208" s="247">
        <v>7618120</v>
      </c>
      <c r="B208" s="157">
        <v>8120</v>
      </c>
      <c r="C208" s="157" t="s">
        <v>109</v>
      </c>
      <c r="D208" s="248" t="s">
        <v>114</v>
      </c>
      <c r="E208" s="25">
        <v>21171700</v>
      </c>
      <c r="F208" s="117"/>
      <c r="G208" s="107"/>
      <c r="H208" s="80"/>
      <c r="I208" s="276">
        <f t="shared" si="23"/>
        <v>0</v>
      </c>
      <c r="J208" s="192"/>
      <c r="K208" s="192"/>
      <c r="L208" s="192"/>
      <c r="M208" s="192"/>
      <c r="N208" s="192"/>
      <c r="O208" s="193"/>
      <c r="P208" s="194">
        <f>E208+I208</f>
        <v>21171700</v>
      </c>
    </row>
    <row r="209" spans="1:16" s="199" customFormat="1" ht="19.5" customHeight="1" thickBot="1" x14ac:dyDescent="0.2">
      <c r="A209" s="195"/>
      <c r="B209" s="309" t="s">
        <v>5</v>
      </c>
      <c r="C209" s="310"/>
      <c r="D209" s="311"/>
      <c r="E209" s="260">
        <f>E9+E28+E55+E66+E80+E122+E126+E140+E152+E157+E163+E169+E177+E191+E202</f>
        <v>1778818000</v>
      </c>
      <c r="F209" s="196">
        <f>F9+F28+F55+F66+F80+F122+F126+F140+F152+F157+F163+F169+F177+F191+F202</f>
        <v>651860100</v>
      </c>
      <c r="G209" s="196">
        <f>G9+G28+G55+G66+G80+G122+G126+G140+G152+G157+G163+G169+G177+G191+G202</f>
        <v>89166600</v>
      </c>
      <c r="H209" s="207">
        <f>H9+H28+H55+H66+H80+H122+H126+H140+H152+H157+H163+H169+H177+H191+H202</f>
        <v>0</v>
      </c>
      <c r="I209" s="317">
        <f t="shared" si="23"/>
        <v>489717700</v>
      </c>
      <c r="J209" s="196">
        <f t="shared" ref="J209:O209" si="32">J9+J28+J55+J66+J80+J122+J126+J140+J152+J157+J163+J169+J177+J191+J202</f>
        <v>40171000</v>
      </c>
      <c r="K209" s="196">
        <f t="shared" si="32"/>
        <v>11632000</v>
      </c>
      <c r="L209" s="196">
        <f t="shared" si="32"/>
        <v>1926900</v>
      </c>
      <c r="M209" s="196">
        <f t="shared" si="32"/>
        <v>449546700</v>
      </c>
      <c r="N209" s="196">
        <f t="shared" si="32"/>
        <v>448752700</v>
      </c>
      <c r="O209" s="197">
        <f t="shared" si="32"/>
        <v>396702700</v>
      </c>
      <c r="P209" s="198">
        <f>E209+I209</f>
        <v>2268535700</v>
      </c>
    </row>
    <row r="210" spans="1:16" s="3" customFormat="1" ht="19.5" customHeight="1" x14ac:dyDescent="0.2">
      <c r="B210" s="4"/>
      <c r="C210" s="4"/>
      <c r="E210" s="200"/>
      <c r="F210" s="200"/>
      <c r="G210" s="200"/>
      <c r="J210" s="200"/>
      <c r="N210" s="200"/>
      <c r="O210" s="201"/>
    </row>
    <row r="211" spans="1:16" s="3" customFormat="1" ht="15.75" x14ac:dyDescent="0.25">
      <c r="B211" s="312" t="s">
        <v>65</v>
      </c>
      <c r="C211" s="312"/>
      <c r="D211" s="312"/>
      <c r="E211" s="312"/>
      <c r="F211" s="312"/>
      <c r="G211" s="312"/>
      <c r="H211" s="312"/>
      <c r="I211" s="312"/>
      <c r="J211" s="312"/>
      <c r="L211" s="313" t="s">
        <v>193</v>
      </c>
      <c r="M211" s="313"/>
      <c r="N211" s="313"/>
      <c r="O211" s="313"/>
      <c r="P211" s="313"/>
    </row>
    <row r="212" spans="1:16" ht="11.45" customHeight="1" x14ac:dyDescent="0.2">
      <c r="E212" s="203"/>
    </row>
    <row r="213" spans="1:16" ht="11.45" customHeight="1" x14ac:dyDescent="0.2">
      <c r="E213" s="205"/>
      <c r="F213" s="205"/>
      <c r="G213" s="205"/>
      <c r="H213" s="205"/>
      <c r="I213" s="205"/>
      <c r="M213" s="205"/>
      <c r="O213" s="203"/>
    </row>
    <row r="214" spans="1:16" ht="11.45" customHeight="1" x14ac:dyDescent="0.2">
      <c r="E214" s="206"/>
    </row>
    <row r="215" spans="1:16" ht="11.45" customHeight="1" x14ac:dyDescent="0.2">
      <c r="E215" s="203"/>
    </row>
    <row r="216" spans="1:16" ht="11.45" customHeight="1" x14ac:dyDescent="0.2">
      <c r="E216" s="203"/>
    </row>
  </sheetData>
  <mergeCells count="27">
    <mergeCell ref="B209:D209"/>
    <mergeCell ref="B211:J211"/>
    <mergeCell ref="L211:P211"/>
    <mergeCell ref="N6:O6"/>
    <mergeCell ref="F7:F8"/>
    <mergeCell ref="G7:G8"/>
    <mergeCell ref="K7:K8"/>
    <mergeCell ref="L7:L8"/>
    <mergeCell ref="N7:N8"/>
    <mergeCell ref="A5:A8"/>
    <mergeCell ref="B5:B8"/>
    <mergeCell ref="D5:D8"/>
    <mergeCell ref="E5:H5"/>
    <mergeCell ref="H6:H8"/>
    <mergeCell ref="C5:C8"/>
    <mergeCell ref="I5:O5"/>
    <mergeCell ref="P5:P8"/>
    <mergeCell ref="E6:E8"/>
    <mergeCell ref="B1:L1"/>
    <mergeCell ref="N1:P1"/>
    <mergeCell ref="B2:L2"/>
    <mergeCell ref="N2:P2"/>
    <mergeCell ref="J6:J8"/>
    <mergeCell ref="M6:M8"/>
    <mergeCell ref="K6:L6"/>
    <mergeCell ref="F6:G6"/>
    <mergeCell ref="I6:I8"/>
  </mergeCells>
  <phoneticPr fontId="11" type="noConversion"/>
  <pageMargins left="0" right="0" top="0.19685039370078741" bottom="0" header="0.51181102362204722" footer="0.51181102362204722"/>
  <pageSetup paperSize="9" scale="66" fitToHeight="30" orientation="landscape" r:id="rId1"/>
  <ignoredErrors>
    <ignoredError sqref="K66 F66:H66 I54 I61:I65 I52 I38 I34:I36 I30 I40:I50 I79 I14:I19 I23:I27 I12 I120:I121 I98:I108 I116:I118 I76:I77 N66:O66 I56:I58"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TDSheet</vt:lpstr>
      <vt:lpstr>TDSheet!Заголовки_для_печати</vt:lpstr>
      <vt:lpstr>TDSheet!Область_печати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Яцків</cp:lastModifiedBy>
  <cp:lastPrinted>2016-12-23T12:44:37Z</cp:lastPrinted>
  <dcterms:created xsi:type="dcterms:W3CDTF">2016-12-02T14:24:23Z</dcterms:created>
  <dcterms:modified xsi:type="dcterms:W3CDTF">2016-12-26T13:41:15Z</dcterms:modified>
</cp:coreProperties>
</file>