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sim\2018\РІШЕННЯ\МВК\ГРУДЕНЬ\БЮДЖЕТ 2019\"/>
    </mc:Choice>
  </mc:AlternateContent>
  <bookViews>
    <workbookView xWindow="0" yWindow="0" windowWidth="20730" windowHeight="11745" tabRatio="0"/>
  </bookViews>
  <sheets>
    <sheet name="TDSheet" sheetId="1" r:id="rId1"/>
  </sheets>
  <definedNames>
    <definedName name="_xlnm.Print_Titles" localSheetId="0">TDSheet!$6:$9</definedName>
    <definedName name="_xlnm.Print_Area" localSheetId="0">TDSheet!$A$1:$P$273</definedName>
  </definedNames>
  <calcPr calcId="162913" refMode="R1C1"/>
</workbook>
</file>

<file path=xl/calcChain.xml><?xml version="1.0" encoding="utf-8"?>
<calcChain xmlns="http://schemas.openxmlformats.org/spreadsheetml/2006/main">
  <c r="O196" i="1" l="1"/>
  <c r="K196" i="1"/>
  <c r="K184" i="1" s="1"/>
  <c r="P157" i="1"/>
  <c r="O220" i="1"/>
  <c r="K220" i="1"/>
  <c r="O200" i="1"/>
  <c r="O184" i="1" s="1"/>
  <c r="K200" i="1"/>
  <c r="J211" i="1"/>
  <c r="P211" i="1"/>
  <c r="J202" i="1"/>
  <c r="P202" i="1" s="1"/>
  <c r="J190" i="1"/>
  <c r="P190" i="1"/>
  <c r="O172" i="1"/>
  <c r="O57" i="1"/>
  <c r="J57" i="1"/>
  <c r="K57" i="1"/>
  <c r="O52" i="1"/>
  <c r="J51" i="1"/>
  <c r="J12" i="1"/>
  <c r="J80" i="1"/>
  <c r="F15" i="1"/>
  <c r="G52" i="1"/>
  <c r="F52" i="1"/>
  <c r="E54" i="1"/>
  <c r="P54" i="1" s="1"/>
  <c r="F55" i="1"/>
  <c r="G55" i="1"/>
  <c r="K10" i="1"/>
  <c r="F143" i="1"/>
  <c r="F139" i="1"/>
  <c r="F140" i="1"/>
  <c r="E140" i="1"/>
  <c r="P140" i="1" s="1"/>
  <c r="O10" i="1"/>
  <c r="J96" i="1"/>
  <c r="F83" i="1"/>
  <c r="F81" i="1"/>
  <c r="F78" i="1"/>
  <c r="F75" i="1"/>
  <c r="E149" i="1"/>
  <c r="E158" i="1"/>
  <c r="P158" i="1" s="1"/>
  <c r="F156" i="1"/>
  <c r="F160" i="1"/>
  <c r="E160" i="1"/>
  <c r="P160" i="1" s="1"/>
  <c r="E28" i="1"/>
  <c r="F204" i="1"/>
  <c r="J24" i="1"/>
  <c r="E24" i="1"/>
  <c r="P24" i="1"/>
  <c r="E23" i="1"/>
  <c r="P23" i="1" s="1"/>
  <c r="K213" i="1"/>
  <c r="J220" i="1"/>
  <c r="P220" i="1"/>
  <c r="J26" i="1"/>
  <c r="P26" i="1"/>
  <c r="E58" i="1"/>
  <c r="E99" i="1"/>
  <c r="P99" i="1" s="1"/>
  <c r="F252" i="1"/>
  <c r="F249" i="1"/>
  <c r="I147" i="1"/>
  <c r="K147" i="1"/>
  <c r="L147" i="1"/>
  <c r="M147" i="1"/>
  <c r="N147" i="1"/>
  <c r="O147" i="1"/>
  <c r="G147" i="1"/>
  <c r="H147" i="1"/>
  <c r="F155" i="1"/>
  <c r="F147" i="1" s="1"/>
  <c r="J151" i="1"/>
  <c r="J152" i="1"/>
  <c r="E152" i="1"/>
  <c r="P152" i="1" s="1"/>
  <c r="J67" i="1"/>
  <c r="G66" i="1"/>
  <c r="F66" i="1"/>
  <c r="F65" i="1" s="1"/>
  <c r="E67" i="1"/>
  <c r="P67" i="1"/>
  <c r="E85" i="1"/>
  <c r="P85" i="1"/>
  <c r="E80" i="1"/>
  <c r="P80" i="1"/>
  <c r="E77" i="1"/>
  <c r="P77" i="1"/>
  <c r="F240" i="1"/>
  <c r="G240" i="1"/>
  <c r="H240" i="1"/>
  <c r="I240" i="1"/>
  <c r="P44" i="1"/>
  <c r="P45" i="1"/>
  <c r="J207" i="1"/>
  <c r="E207" i="1"/>
  <c r="P207" i="1"/>
  <c r="E57" i="1"/>
  <c r="P57" i="1" s="1"/>
  <c r="M65" i="1"/>
  <c r="M48" i="1"/>
  <c r="E175" i="1"/>
  <c r="E122" i="1"/>
  <c r="P122" i="1"/>
  <c r="E117" i="1"/>
  <c r="P117" i="1"/>
  <c r="F29" i="1"/>
  <c r="E29" i="1"/>
  <c r="E15" i="1"/>
  <c r="L72" i="1"/>
  <c r="G72" i="1"/>
  <c r="H72" i="1"/>
  <c r="I72" i="1"/>
  <c r="F91" i="1"/>
  <c r="F72" i="1" s="1"/>
  <c r="E72" i="1" s="1"/>
  <c r="G15" i="1"/>
  <c r="H15" i="1"/>
  <c r="J32" i="1"/>
  <c r="P32" i="1" s="1"/>
  <c r="E32" i="1"/>
  <c r="J31" i="1"/>
  <c r="E31" i="1"/>
  <c r="P31" i="1" s="1"/>
  <c r="J23" i="1"/>
  <c r="F33" i="1"/>
  <c r="F37" i="1"/>
  <c r="J238" i="1"/>
  <c r="J239" i="1"/>
  <c r="P239" i="1"/>
  <c r="J237" i="1"/>
  <c r="E225" i="1"/>
  <c r="F233" i="1"/>
  <c r="F223" i="1"/>
  <c r="E239" i="1"/>
  <c r="E233" i="1"/>
  <c r="H129" i="1"/>
  <c r="H128" i="1" s="1"/>
  <c r="H94" i="1" s="1"/>
  <c r="G129" i="1"/>
  <c r="E108" i="1"/>
  <c r="P108" i="1" s="1"/>
  <c r="G249" i="1"/>
  <c r="F87" i="1"/>
  <c r="E87" i="1"/>
  <c r="P87" i="1" s="1"/>
  <c r="F89" i="1"/>
  <c r="J66" i="1"/>
  <c r="J68" i="1"/>
  <c r="L65" i="1"/>
  <c r="L48" i="1"/>
  <c r="N65" i="1"/>
  <c r="N48" i="1" s="1"/>
  <c r="O65" i="1"/>
  <c r="K65" i="1"/>
  <c r="K48" i="1" s="1"/>
  <c r="G65" i="1"/>
  <c r="H65" i="1"/>
  <c r="I65" i="1"/>
  <c r="I48" i="1"/>
  <c r="E68" i="1"/>
  <c r="P68" i="1" s="1"/>
  <c r="E188" i="1"/>
  <c r="E189" i="1"/>
  <c r="E191" i="1"/>
  <c r="E192" i="1"/>
  <c r="E193" i="1"/>
  <c r="E194" i="1"/>
  <c r="E195" i="1"/>
  <c r="E196" i="1"/>
  <c r="E197" i="1"/>
  <c r="P197" i="1" s="1"/>
  <c r="E198" i="1"/>
  <c r="E199" i="1"/>
  <c r="E200" i="1"/>
  <c r="P200" i="1" s="1"/>
  <c r="E201" i="1"/>
  <c r="E203" i="1"/>
  <c r="G134" i="1"/>
  <c r="G128" i="1" s="1"/>
  <c r="G94" i="1" s="1"/>
  <c r="H134" i="1"/>
  <c r="I134" i="1"/>
  <c r="F134" i="1"/>
  <c r="J88" i="1"/>
  <c r="E88" i="1"/>
  <c r="P88" i="1"/>
  <c r="J87" i="1"/>
  <c r="E97" i="1"/>
  <c r="J97" i="1"/>
  <c r="J94" i="1" s="1"/>
  <c r="P97" i="1"/>
  <c r="J82" i="1"/>
  <c r="J83" i="1"/>
  <c r="J84" i="1"/>
  <c r="J86" i="1"/>
  <c r="J89" i="1"/>
  <c r="J90" i="1"/>
  <c r="J91" i="1"/>
  <c r="J92" i="1"/>
  <c r="J79" i="1"/>
  <c r="J129" i="1"/>
  <c r="J130" i="1"/>
  <c r="J131" i="1"/>
  <c r="J132" i="1"/>
  <c r="J133" i="1"/>
  <c r="J134" i="1"/>
  <c r="J135" i="1"/>
  <c r="J136" i="1"/>
  <c r="J137" i="1"/>
  <c r="J230" i="1"/>
  <c r="J231" i="1"/>
  <c r="J232" i="1"/>
  <c r="J235" i="1"/>
  <c r="L258" i="1"/>
  <c r="M258" i="1"/>
  <c r="N258" i="1"/>
  <c r="O258" i="1"/>
  <c r="K258" i="1"/>
  <c r="K245" i="1"/>
  <c r="G258" i="1"/>
  <c r="H258" i="1"/>
  <c r="I258" i="1"/>
  <c r="F258" i="1"/>
  <c r="F245" i="1" s="1"/>
  <c r="K240" i="1"/>
  <c r="L240" i="1"/>
  <c r="M240" i="1"/>
  <c r="N240" i="1"/>
  <c r="O240" i="1"/>
  <c r="K223" i="1"/>
  <c r="L213" i="1"/>
  <c r="M213" i="1"/>
  <c r="N213" i="1"/>
  <c r="K204" i="1"/>
  <c r="M204" i="1"/>
  <c r="N204" i="1"/>
  <c r="L184" i="1"/>
  <c r="M184" i="1"/>
  <c r="N184" i="1"/>
  <c r="J175" i="1"/>
  <c r="P175" i="1" s="1"/>
  <c r="K172" i="1"/>
  <c r="L172" i="1"/>
  <c r="M172" i="1"/>
  <c r="N172" i="1"/>
  <c r="K161" i="1"/>
  <c r="L161" i="1"/>
  <c r="M161" i="1"/>
  <c r="N161" i="1"/>
  <c r="O161" i="1"/>
  <c r="K143" i="1"/>
  <c r="J140" i="1"/>
  <c r="J119" i="1"/>
  <c r="J120" i="1"/>
  <c r="J121" i="1"/>
  <c r="J123" i="1"/>
  <c r="J103" i="1"/>
  <c r="K72" i="1"/>
  <c r="K94" i="1"/>
  <c r="E96" i="1"/>
  <c r="P96" i="1"/>
  <c r="E12" i="1"/>
  <c r="P12" i="1" s="1"/>
  <c r="J52" i="1"/>
  <c r="J53" i="1"/>
  <c r="J55" i="1"/>
  <c r="J56" i="1"/>
  <c r="J58" i="1"/>
  <c r="J59" i="1"/>
  <c r="J60" i="1"/>
  <c r="J61" i="1"/>
  <c r="J62" i="1"/>
  <c r="J63" i="1"/>
  <c r="J64" i="1"/>
  <c r="J70" i="1"/>
  <c r="J71" i="1"/>
  <c r="J50" i="1"/>
  <c r="J48" i="1" s="1"/>
  <c r="E51" i="1"/>
  <c r="E53" i="1"/>
  <c r="P53" i="1" s="1"/>
  <c r="E55" i="1"/>
  <c r="P55" i="1" s="1"/>
  <c r="E56" i="1"/>
  <c r="P56" i="1" s="1"/>
  <c r="E59" i="1"/>
  <c r="P59" i="1" s="1"/>
  <c r="E60" i="1"/>
  <c r="E61" i="1"/>
  <c r="E62" i="1"/>
  <c r="P62" i="1" s="1"/>
  <c r="E63" i="1"/>
  <c r="P63" i="1" s="1"/>
  <c r="E64" i="1"/>
  <c r="E70" i="1"/>
  <c r="E71" i="1"/>
  <c r="P71" i="1"/>
  <c r="E74" i="1"/>
  <c r="E75" i="1"/>
  <c r="E76" i="1"/>
  <c r="P76" i="1"/>
  <c r="E78" i="1"/>
  <c r="E79" i="1"/>
  <c r="P79" i="1" s="1"/>
  <c r="E81" i="1"/>
  <c r="P81" i="1" s="1"/>
  <c r="E82" i="1"/>
  <c r="P82" i="1" s="1"/>
  <c r="E83" i="1"/>
  <c r="P83" i="1" s="1"/>
  <c r="E84" i="1"/>
  <c r="P84" i="1" s="1"/>
  <c r="E86" i="1"/>
  <c r="P86" i="1" s="1"/>
  <c r="E89" i="1"/>
  <c r="P89" i="1" s="1"/>
  <c r="E90" i="1"/>
  <c r="E91" i="1"/>
  <c r="P91" i="1" s="1"/>
  <c r="E92" i="1"/>
  <c r="P92" i="1" s="1"/>
  <c r="E93" i="1"/>
  <c r="E50" i="1"/>
  <c r="P50" i="1" s="1"/>
  <c r="J14" i="1"/>
  <c r="J17" i="1"/>
  <c r="J18" i="1"/>
  <c r="J19" i="1"/>
  <c r="J20" i="1"/>
  <c r="J47" i="1"/>
  <c r="J22" i="1"/>
  <c r="J25" i="1"/>
  <c r="J28" i="1"/>
  <c r="P28" i="1" s="1"/>
  <c r="J33" i="1"/>
  <c r="J35" i="1"/>
  <c r="J36" i="1"/>
  <c r="J37" i="1"/>
  <c r="J39" i="1"/>
  <c r="J40" i="1"/>
  <c r="J41" i="1"/>
  <c r="J43" i="1"/>
  <c r="P51" i="1"/>
  <c r="P90" i="1"/>
  <c r="P70" i="1"/>
  <c r="P64" i="1"/>
  <c r="P60" i="1"/>
  <c r="H48" i="1"/>
  <c r="P58" i="1"/>
  <c r="J65" i="1"/>
  <c r="J258" i="1"/>
  <c r="E163" i="1"/>
  <c r="P163" i="1" s="1"/>
  <c r="E150" i="1"/>
  <c r="E151" i="1"/>
  <c r="P151" i="1" s="1"/>
  <c r="E153" i="1"/>
  <c r="E154" i="1"/>
  <c r="E155" i="1"/>
  <c r="P155" i="1" s="1"/>
  <c r="E156" i="1"/>
  <c r="E159" i="1"/>
  <c r="P159" i="1" s="1"/>
  <c r="E146" i="1"/>
  <c r="E145" i="1"/>
  <c r="E143" i="1" s="1"/>
  <c r="P143" i="1" s="1"/>
  <c r="E100" i="1"/>
  <c r="E101" i="1"/>
  <c r="E102" i="1"/>
  <c r="E103" i="1"/>
  <c r="P103" i="1" s="1"/>
  <c r="E104" i="1"/>
  <c r="E105" i="1"/>
  <c r="P105" i="1" s="1"/>
  <c r="E106" i="1"/>
  <c r="E107" i="1"/>
  <c r="E109" i="1"/>
  <c r="E110" i="1"/>
  <c r="E111" i="1"/>
  <c r="E112" i="1"/>
  <c r="E113" i="1"/>
  <c r="P113" i="1" s="1"/>
  <c r="E114" i="1"/>
  <c r="E115" i="1"/>
  <c r="E116" i="1"/>
  <c r="E118" i="1"/>
  <c r="P118" i="1" s="1"/>
  <c r="E119" i="1"/>
  <c r="P119" i="1"/>
  <c r="E120" i="1"/>
  <c r="P120" i="1" s="1"/>
  <c r="E121" i="1"/>
  <c r="P121" i="1" s="1"/>
  <c r="E123" i="1"/>
  <c r="P123" i="1" s="1"/>
  <c r="E124" i="1"/>
  <c r="E126" i="1"/>
  <c r="E127" i="1"/>
  <c r="P127" i="1" s="1"/>
  <c r="E130" i="1"/>
  <c r="P130" i="1"/>
  <c r="E131" i="1"/>
  <c r="P131" i="1" s="1"/>
  <c r="E132" i="1"/>
  <c r="P132" i="1"/>
  <c r="E133" i="1"/>
  <c r="P133" i="1" s="1"/>
  <c r="E135" i="1"/>
  <c r="P135" i="1" s="1"/>
  <c r="E136" i="1"/>
  <c r="P136" i="1" s="1"/>
  <c r="E137" i="1"/>
  <c r="P137" i="1"/>
  <c r="E138" i="1"/>
  <c r="P138" i="1" s="1"/>
  <c r="E139" i="1"/>
  <c r="E141" i="1"/>
  <c r="E176" i="1"/>
  <c r="P176" i="1" s="1"/>
  <c r="E178" i="1"/>
  <c r="P178" i="1" s="1"/>
  <c r="E179" i="1"/>
  <c r="E180" i="1"/>
  <c r="P180" i="1" s="1"/>
  <c r="E181" i="1"/>
  <c r="E182" i="1"/>
  <c r="E183" i="1"/>
  <c r="P183" i="1" s="1"/>
  <c r="E174" i="1"/>
  <c r="E187" i="1"/>
  <c r="E186" i="1"/>
  <c r="E184" i="1" s="1"/>
  <c r="E208" i="1"/>
  <c r="E209" i="1"/>
  <c r="E210" i="1"/>
  <c r="E212" i="1"/>
  <c r="E206" i="1"/>
  <c r="E260" i="1"/>
  <c r="P260" i="1"/>
  <c r="E248" i="1"/>
  <c r="P248" i="1" s="1"/>
  <c r="E251" i="1"/>
  <c r="E252" i="1"/>
  <c r="E253" i="1"/>
  <c r="E254" i="1"/>
  <c r="E255" i="1"/>
  <c r="E256" i="1"/>
  <c r="E257" i="1"/>
  <c r="E247" i="1"/>
  <c r="E243" i="1"/>
  <c r="E244" i="1"/>
  <c r="E242" i="1"/>
  <c r="E240" i="1"/>
  <c r="E226" i="1"/>
  <c r="E227" i="1"/>
  <c r="E228" i="1"/>
  <c r="P228" i="1" s="1"/>
  <c r="E229" i="1"/>
  <c r="E230" i="1"/>
  <c r="P230" i="1"/>
  <c r="E231" i="1"/>
  <c r="P231" i="1" s="1"/>
  <c r="E232" i="1"/>
  <c r="P232" i="1"/>
  <c r="E235" i="1"/>
  <c r="P235" i="1" s="1"/>
  <c r="E236" i="1"/>
  <c r="E237" i="1"/>
  <c r="P237" i="1"/>
  <c r="E238" i="1"/>
  <c r="P238" i="1"/>
  <c r="E216" i="1"/>
  <c r="E217" i="1"/>
  <c r="P217" i="1" s="1"/>
  <c r="E218" i="1"/>
  <c r="E219" i="1"/>
  <c r="E221" i="1"/>
  <c r="P221" i="1" s="1"/>
  <c r="E222" i="1"/>
  <c r="E215" i="1"/>
  <c r="E213" i="1" s="1"/>
  <c r="P213" i="1" s="1"/>
  <c r="E39" i="1"/>
  <c r="P39" i="1"/>
  <c r="E13" i="1"/>
  <c r="P13" i="1" s="1"/>
  <c r="E14" i="1"/>
  <c r="E10" i="1"/>
  <c r="E17" i="1"/>
  <c r="P17" i="1" s="1"/>
  <c r="E18" i="1"/>
  <c r="P18" i="1"/>
  <c r="E19" i="1"/>
  <c r="P19" i="1" s="1"/>
  <c r="E20" i="1"/>
  <c r="P20" i="1"/>
  <c r="E47" i="1"/>
  <c r="P47" i="1" s="1"/>
  <c r="E21" i="1"/>
  <c r="E22" i="1"/>
  <c r="P22" i="1" s="1"/>
  <c r="E25" i="1"/>
  <c r="P25" i="1"/>
  <c r="E27" i="1"/>
  <c r="P27" i="1" s="1"/>
  <c r="E33" i="1"/>
  <c r="P33" i="1" s="1"/>
  <c r="E35" i="1"/>
  <c r="P35" i="1"/>
  <c r="E36" i="1"/>
  <c r="P36" i="1" s="1"/>
  <c r="E37" i="1"/>
  <c r="P37" i="1"/>
  <c r="E40" i="1"/>
  <c r="P40" i="1" s="1"/>
  <c r="E43" i="1"/>
  <c r="P43" i="1"/>
  <c r="E134" i="1"/>
  <c r="P134" i="1" s="1"/>
  <c r="J156" i="1"/>
  <c r="J155" i="1"/>
  <c r="L94" i="1"/>
  <c r="M94" i="1"/>
  <c r="N94" i="1"/>
  <c r="I94" i="1"/>
  <c r="F129" i="1"/>
  <c r="F128" i="1" s="1"/>
  <c r="J102" i="1"/>
  <c r="P102" i="1"/>
  <c r="I213" i="1"/>
  <c r="H213" i="1"/>
  <c r="G213" i="1"/>
  <c r="F213" i="1"/>
  <c r="J197" i="1"/>
  <c r="E261" i="1"/>
  <c r="E262" i="1"/>
  <c r="E263" i="1"/>
  <c r="P263" i="1" s="1"/>
  <c r="E264" i="1"/>
  <c r="E164" i="1"/>
  <c r="E165" i="1"/>
  <c r="E166" i="1"/>
  <c r="E167" i="1"/>
  <c r="E168" i="1"/>
  <c r="P168" i="1" s="1"/>
  <c r="E169" i="1"/>
  <c r="E170" i="1"/>
  <c r="E171" i="1"/>
  <c r="P171" i="1" s="1"/>
  <c r="J169" i="1"/>
  <c r="P169" i="1" s="1"/>
  <c r="F161" i="1"/>
  <c r="G161" i="1"/>
  <c r="H161" i="1"/>
  <c r="I161" i="1"/>
  <c r="F172" i="1"/>
  <c r="I184" i="1"/>
  <c r="H184" i="1"/>
  <c r="G184" i="1"/>
  <c r="F184" i="1"/>
  <c r="M72" i="1"/>
  <c r="N72" i="1"/>
  <c r="J263" i="1"/>
  <c r="J260" i="1"/>
  <c r="J261" i="1"/>
  <c r="P261" i="1" s="1"/>
  <c r="J262" i="1"/>
  <c r="J219" i="1"/>
  <c r="J218" i="1"/>
  <c r="P218" i="1" s="1"/>
  <c r="J221" i="1"/>
  <c r="O204" i="1"/>
  <c r="J209" i="1"/>
  <c r="P209" i="1" s="1"/>
  <c r="J210" i="1"/>
  <c r="J212" i="1"/>
  <c r="J198" i="1"/>
  <c r="P198" i="1"/>
  <c r="J195" i="1"/>
  <c r="P195" i="1" s="1"/>
  <c r="J194" i="1"/>
  <c r="P194" i="1"/>
  <c r="J193" i="1"/>
  <c r="P193" i="1" s="1"/>
  <c r="J199" i="1"/>
  <c r="P199" i="1"/>
  <c r="J200" i="1"/>
  <c r="J201" i="1"/>
  <c r="P201" i="1" s="1"/>
  <c r="J203" i="1"/>
  <c r="P203" i="1"/>
  <c r="J192" i="1"/>
  <c r="P192" i="1" s="1"/>
  <c r="J191" i="1"/>
  <c r="P191" i="1"/>
  <c r="J189" i="1"/>
  <c r="P189" i="1" s="1"/>
  <c r="J188" i="1"/>
  <c r="P188" i="1" s="1"/>
  <c r="J187" i="1"/>
  <c r="O94" i="1"/>
  <c r="O72" i="1"/>
  <c r="J81" i="1"/>
  <c r="J78" i="1"/>
  <c r="P78" i="1" s="1"/>
  <c r="J74" i="1"/>
  <c r="P74" i="1"/>
  <c r="L15" i="1"/>
  <c r="J15" i="1" s="1"/>
  <c r="M15" i="1"/>
  <c r="M10" i="1"/>
  <c r="N15" i="1"/>
  <c r="N10" i="1" s="1"/>
  <c r="N266" i="1" s="1"/>
  <c r="J27" i="1"/>
  <c r="J171" i="1"/>
  <c r="J170" i="1"/>
  <c r="J168" i="1"/>
  <c r="J167" i="1"/>
  <c r="J166" i="1"/>
  <c r="J165" i="1"/>
  <c r="J164" i="1"/>
  <c r="J163" i="1"/>
  <c r="J161" i="1" s="1"/>
  <c r="J150" i="1"/>
  <c r="G245" i="1"/>
  <c r="H249" i="1"/>
  <c r="H245" i="1"/>
  <c r="I249" i="1"/>
  <c r="E249" i="1" s="1"/>
  <c r="L249" i="1"/>
  <c r="L245" i="1"/>
  <c r="M249" i="1"/>
  <c r="M245" i="1" s="1"/>
  <c r="N249" i="1"/>
  <c r="N245" i="1"/>
  <c r="O245" i="1"/>
  <c r="G204" i="1"/>
  <c r="H204" i="1"/>
  <c r="I204" i="1"/>
  <c r="I223" i="1"/>
  <c r="L223" i="1"/>
  <c r="M223" i="1"/>
  <c r="N223" i="1"/>
  <c r="O223" i="1"/>
  <c r="G223" i="1"/>
  <c r="H223" i="1"/>
  <c r="G41" i="1"/>
  <c r="H41" i="1"/>
  <c r="F41" i="1"/>
  <c r="F10" i="1" s="1"/>
  <c r="J264" i="1"/>
  <c r="J251" i="1"/>
  <c r="P251" i="1" s="1"/>
  <c r="J255" i="1"/>
  <c r="J257" i="1"/>
  <c r="P257" i="1"/>
  <c r="J256" i="1"/>
  <c r="P256" i="1" s="1"/>
  <c r="G33" i="1"/>
  <c r="G10" i="1" s="1"/>
  <c r="G266" i="1" s="1"/>
  <c r="H33" i="1"/>
  <c r="H10" i="1"/>
  <c r="H37" i="1"/>
  <c r="G37" i="1"/>
  <c r="I10" i="1"/>
  <c r="J149" i="1"/>
  <c r="P149" i="1" s="1"/>
  <c r="J252" i="1"/>
  <c r="J253" i="1"/>
  <c r="P253" i="1"/>
  <c r="J254" i="1"/>
  <c r="J93" i="1"/>
  <c r="P93" i="1"/>
  <c r="J141" i="1"/>
  <c r="P141" i="1" s="1"/>
  <c r="J101" i="1"/>
  <c r="J226" i="1"/>
  <c r="P226" i="1"/>
  <c r="J225" i="1"/>
  <c r="P225" i="1" s="1"/>
  <c r="J222" i="1"/>
  <c r="P222" i="1" s="1"/>
  <c r="J217" i="1"/>
  <c r="J213" i="1" s="1"/>
  <c r="J154" i="1"/>
  <c r="P154" i="1" s="1"/>
  <c r="J142" i="1"/>
  <c r="P142" i="1"/>
  <c r="J13" i="1"/>
  <c r="I143" i="1"/>
  <c r="M143" i="1"/>
  <c r="N143" i="1"/>
  <c r="O143" i="1"/>
  <c r="J143" i="1" s="1"/>
  <c r="L143" i="1"/>
  <c r="G143" i="1"/>
  <c r="H143" i="1"/>
  <c r="L208" i="1"/>
  <c r="L204" i="1"/>
  <c r="J243" i="1"/>
  <c r="P243" i="1" s="1"/>
  <c r="J244" i="1"/>
  <c r="J75" i="1"/>
  <c r="P75" i="1"/>
  <c r="G172" i="1"/>
  <c r="H172" i="1"/>
  <c r="J95" i="1"/>
  <c r="J100" i="1"/>
  <c r="P100" i="1"/>
  <c r="J104" i="1"/>
  <c r="J105" i="1"/>
  <c r="J106" i="1"/>
  <c r="J107" i="1"/>
  <c r="P107" i="1" s="1"/>
  <c r="J108" i="1"/>
  <c r="J109" i="1"/>
  <c r="P109" i="1"/>
  <c r="J110" i="1"/>
  <c r="J111" i="1"/>
  <c r="P111" i="1"/>
  <c r="J112" i="1"/>
  <c r="P112" i="1" s="1"/>
  <c r="J113" i="1"/>
  <c r="J114" i="1"/>
  <c r="P114" i="1"/>
  <c r="J115" i="1"/>
  <c r="P115" i="1" s="1"/>
  <c r="J116" i="1"/>
  <c r="J118" i="1"/>
  <c r="J124" i="1"/>
  <c r="P124" i="1" s="1"/>
  <c r="J125" i="1"/>
  <c r="P125" i="1"/>
  <c r="J126" i="1"/>
  <c r="P126" i="1" s="1"/>
  <c r="J127" i="1"/>
  <c r="J128" i="1"/>
  <c r="J138" i="1"/>
  <c r="J139" i="1"/>
  <c r="P139" i="1" s="1"/>
  <c r="J145" i="1"/>
  <c r="J146" i="1"/>
  <c r="J160" i="1"/>
  <c r="J241" i="1"/>
  <c r="J242" i="1"/>
  <c r="J206" i="1"/>
  <c r="P206" i="1" s="1"/>
  <c r="J224" i="1"/>
  <c r="J227" i="1"/>
  <c r="P227" i="1"/>
  <c r="J228" i="1"/>
  <c r="J236" i="1"/>
  <c r="J229" i="1"/>
  <c r="P229" i="1" s="1"/>
  <c r="J233" i="1"/>
  <c r="P233" i="1" s="1"/>
  <c r="J246" i="1"/>
  <c r="J247" i="1"/>
  <c r="J245" i="1" s="1"/>
  <c r="J46" i="1"/>
  <c r="P46" i="1"/>
  <c r="J183" i="1"/>
  <c r="J178" i="1"/>
  <c r="J179" i="1"/>
  <c r="P179" i="1"/>
  <c r="J180" i="1"/>
  <c r="J181" i="1"/>
  <c r="J182" i="1"/>
  <c r="J174" i="1"/>
  <c r="P174" i="1" s="1"/>
  <c r="J216" i="1"/>
  <c r="J153" i="1"/>
  <c r="P153" i="1" s="1"/>
  <c r="J186" i="1"/>
  <c r="J184" i="1" s="1"/>
  <c r="J177" i="1"/>
  <c r="I177" i="1" s="1"/>
  <c r="P170" i="1"/>
  <c r="P166" i="1"/>
  <c r="P164" i="1"/>
  <c r="P219" i="1"/>
  <c r="P236" i="1"/>
  <c r="P244" i="1"/>
  <c r="P254" i="1"/>
  <c r="P252" i="1"/>
  <c r="P186" i="1"/>
  <c r="P182" i="1"/>
  <c r="P106" i="1"/>
  <c r="P104" i="1"/>
  <c r="P146" i="1"/>
  <c r="P156" i="1"/>
  <c r="P167" i="1"/>
  <c r="P264" i="1"/>
  <c r="P262" i="1"/>
  <c r="P216" i="1"/>
  <c r="E204" i="1"/>
  <c r="P210" i="1"/>
  <c r="P181" i="1"/>
  <c r="P116" i="1"/>
  <c r="P110" i="1"/>
  <c r="P101" i="1"/>
  <c r="P145" i="1"/>
  <c r="P150" i="1"/>
  <c r="I245" i="1"/>
  <c r="J208" i="1"/>
  <c r="J21" i="1"/>
  <c r="P21" i="1"/>
  <c r="J176" i="1"/>
  <c r="J159" i="1"/>
  <c r="E129" i="1"/>
  <c r="P129" i="1" s="1"/>
  <c r="O213" i="1"/>
  <c r="J215" i="1"/>
  <c r="P215" i="1"/>
  <c r="P208" i="1"/>
  <c r="P29" i="1"/>
  <c r="E41" i="1"/>
  <c r="P41" i="1"/>
  <c r="P255" i="1"/>
  <c r="P61" i="1"/>
  <c r="E52" i="1"/>
  <c r="E66" i="1"/>
  <c r="P66" i="1" s="1"/>
  <c r="G48" i="1"/>
  <c r="O48" i="1"/>
  <c r="E258" i="1"/>
  <c r="P52" i="1"/>
  <c r="P258" i="1"/>
  <c r="J196" i="1"/>
  <c r="E147" i="1"/>
  <c r="J147" i="1"/>
  <c r="P147" i="1" s="1"/>
  <c r="J223" i="1"/>
  <c r="J172" i="1"/>
  <c r="P242" i="1"/>
  <c r="P187" i="1"/>
  <c r="P165" i="1"/>
  <c r="P14" i="1"/>
  <c r="P196" i="1"/>
  <c r="H266" i="1" l="1"/>
  <c r="P212" i="1"/>
  <c r="O266" i="1"/>
  <c r="K266" i="1"/>
  <c r="E245" i="1"/>
  <c r="P245" i="1" s="1"/>
  <c r="P249" i="1"/>
  <c r="E128" i="1"/>
  <c r="P128" i="1" s="1"/>
  <c r="F94" i="1"/>
  <c r="F266" i="1" s="1"/>
  <c r="J10" i="1"/>
  <c r="P15" i="1"/>
  <c r="P10" i="1"/>
  <c r="P240" i="1"/>
  <c r="P184" i="1"/>
  <c r="F48" i="1"/>
  <c r="E65" i="1"/>
  <c r="E177" i="1"/>
  <c r="P177" i="1" s="1"/>
  <c r="I172" i="1"/>
  <c r="I266" i="1" s="1"/>
  <c r="M266" i="1"/>
  <c r="E94" i="1"/>
  <c r="P94" i="1" s="1"/>
  <c r="J240" i="1"/>
  <c r="E161" i="1"/>
  <c r="P161" i="1" s="1"/>
  <c r="E172" i="1"/>
  <c r="P172" i="1" s="1"/>
  <c r="E223" i="1"/>
  <c r="P223" i="1" s="1"/>
  <c r="P247" i="1"/>
  <c r="J72" i="1"/>
  <c r="P72" i="1" s="1"/>
  <c r="J204" i="1"/>
  <c r="P204" i="1" s="1"/>
  <c r="L10" i="1"/>
  <c r="L266" i="1" s="1"/>
  <c r="P65" i="1" l="1"/>
  <c r="E48" i="1"/>
  <c r="J266" i="1"/>
  <c r="P48" i="1" l="1"/>
  <c r="P266" i="1" s="1"/>
  <c r="E266" i="1"/>
</calcChain>
</file>

<file path=xl/sharedStrings.xml><?xml version="1.0" encoding="utf-8"?>
<sst xmlns="http://schemas.openxmlformats.org/spreadsheetml/2006/main" count="736" uniqueCount="518">
  <si>
    <t>(грн.)</t>
  </si>
  <si>
    <t>Разом</t>
  </si>
  <si>
    <t>Всього</t>
  </si>
  <si>
    <t>з них</t>
  </si>
  <si>
    <t>оплата праці</t>
  </si>
  <si>
    <t>комунальні послуги та енергоносії</t>
  </si>
  <si>
    <t>Виконавчий комітет Івано-Франківської міської ради</t>
  </si>
  <si>
    <t>Департамент соціальної політики виконавчого комітету міської ради</t>
  </si>
  <si>
    <t>Керівництво і управління у сфері соціального захисту населення</t>
  </si>
  <si>
    <t>Надання субсидій населенню для відшкодування витрат на оплату житлово-комунальних послуг</t>
  </si>
  <si>
    <t>Надання пільг окремим категоріям громадян з послуг зв`язку</t>
  </si>
  <si>
    <t>Компенсацiйнi виплати за пiльговий проїзд окремих категорiй громадян на залізничному транспорті</t>
  </si>
  <si>
    <t>Надання допомоги у зв`язку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</si>
  <si>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</si>
  <si>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</si>
  <si>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</si>
  <si>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</si>
  <si>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</si>
  <si>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Надання державної соціальної допомоги малозабезпеченим сім`ям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</si>
  <si>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</si>
  <si>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Служба у справах дітей виконавчого комітету міської ради</t>
  </si>
  <si>
    <t>Охорона та раціональне використання природних ресурсів</t>
  </si>
  <si>
    <t>Управління капітального будівництва виконавчого комітету міської ради</t>
  </si>
  <si>
    <t>Керівництво і управління у сфері капітального будівництва</t>
  </si>
  <si>
    <t>Управління економічного та інтеграційного розвитку</t>
  </si>
  <si>
    <t>Сприяння розвитку малого та середнього підприємництва</t>
  </si>
  <si>
    <t>Фінансове управління виконавчого комітету міської ради</t>
  </si>
  <si>
    <t>Резервний фонд</t>
  </si>
  <si>
    <t>Секретар міської ради</t>
  </si>
  <si>
    <t>Керівництво і управління у сфері освіти і науки</t>
  </si>
  <si>
    <t>Надання загальної середньої освіти загальноосвітніми навчальними закладами (в т.ч. школою-дитячим садком, iнтернатом  при школi), спецiалiзованими  школами, лiцеями, гімназіями, колегіумами</t>
  </si>
  <si>
    <t>Надання загальної середньої освіти спеціальними загальноосвітніми школами-інтернатами, 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</si>
  <si>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</si>
  <si>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Реалізація заходів щодо інвестиційного розвитку території</t>
  </si>
  <si>
    <t>Багатопрофільна стаціонарна медична допомога населенню</t>
  </si>
  <si>
    <t>Керівництво і управління у справах дітей</t>
  </si>
  <si>
    <t xml:space="preserve">Керівництво і управління у сфері культури </t>
  </si>
  <si>
    <t>Внески до статутного капіталу суб'єктів господарювання</t>
  </si>
  <si>
    <t xml:space="preserve">Керівництво і управління у сфері містобудування та архітектури </t>
  </si>
  <si>
    <t xml:space="preserve">Керівництво і управління у сфері  економічного та інтеграційного розвитку міста 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</si>
  <si>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</si>
  <si>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 xml:space="preserve">Лікарсько-акушерська допомога вагітним, породіллям та новонародженим  </t>
  </si>
  <si>
    <t>Департамент житлової, комунальної політики та благоустрою</t>
  </si>
  <si>
    <t>Керівництво і управління у сфері житолової, комунальної політики та благоустрою</t>
  </si>
  <si>
    <t>Капітальний ремонт житлового фонду</t>
  </si>
  <si>
    <t>0180</t>
  </si>
  <si>
    <t>Компенсаційні виплати на пільговий проїзд електротранспортом окремим категоріям громадян</t>
  </si>
  <si>
    <t>Реверсна дотація</t>
  </si>
  <si>
    <t>0133</t>
  </si>
  <si>
    <t>0930</t>
  </si>
  <si>
    <t>у тому числі за рахунок освітньої субвенції з Державного бюджету України</t>
  </si>
  <si>
    <t>0511</t>
  </si>
  <si>
    <t>у тому числі за рахунок медичної субвенції з Державного бюджету України</t>
  </si>
  <si>
    <t>0731</t>
  </si>
  <si>
    <t>0733</t>
  </si>
  <si>
    <t>0721</t>
  </si>
  <si>
    <t>0722</t>
  </si>
  <si>
    <t>0763</t>
  </si>
  <si>
    <t>Департамент комунальних ресурсів міської ради</t>
  </si>
  <si>
    <t>0111</t>
  </si>
  <si>
    <t>Департамент молодіжної політики та спорту</t>
  </si>
  <si>
    <t>Департамент освіти і науки  міської ради</t>
  </si>
  <si>
    <t>Керівництво та управління у сфері молодіжної політики та спорту</t>
  </si>
  <si>
    <t>Керівництво і управління у сфері складання та виконання місцевого бюджету</t>
  </si>
  <si>
    <t>Муніципальна програма "Духовне життя " на 2016-2017 роки</t>
  </si>
  <si>
    <t>Керівництво і управління у сфері комунальної власності</t>
  </si>
  <si>
    <t>Департамент містобудування, архітектури та кульутрної спадщини  виконавчого комітету міської ради</t>
  </si>
  <si>
    <t>Департамент культури  міської ради</t>
  </si>
  <si>
    <t>1070</t>
  </si>
  <si>
    <t>0610</t>
  </si>
  <si>
    <t>0620</t>
  </si>
  <si>
    <t>0490</t>
  </si>
  <si>
    <t>0411</t>
  </si>
  <si>
    <t>Програма промоції міста Івно-Франківська на 2016-2020 роки</t>
  </si>
  <si>
    <t>Комплексна  програма  сприяння залученню інвестицій в економіку м. Івано-Франківська на  2016 – 2020 роки</t>
  </si>
  <si>
    <t xml:space="preserve">в тому числі </t>
  </si>
  <si>
    <t>- виконання рішень судів, стягнення судових витрат</t>
  </si>
  <si>
    <t>Програма розвитку дитячо-юнацького футболу на 2016-2020 рр</t>
  </si>
  <si>
    <t>0910</t>
  </si>
  <si>
    <t>0921</t>
  </si>
  <si>
    <t>0922</t>
  </si>
  <si>
    <t>0960</t>
  </si>
  <si>
    <t>0950</t>
  </si>
  <si>
    <t>0990</t>
  </si>
  <si>
    <t>1040</t>
  </si>
  <si>
    <t>0810</t>
  </si>
  <si>
    <t xml:space="preserve">Проведення навчально-тренувальних зборiв i змагань з олімпійських видів спорту </t>
  </si>
  <si>
    <t>5011</t>
  </si>
  <si>
    <t>- видатки на виконання судових рішень</t>
  </si>
  <si>
    <t>- примусове виконання рішень суду</t>
  </si>
  <si>
    <t>4060</t>
  </si>
  <si>
    <t>0824</t>
  </si>
  <si>
    <t>0828</t>
  </si>
  <si>
    <t>0829</t>
  </si>
  <si>
    <t>0830</t>
  </si>
  <si>
    <t>1030</t>
  </si>
  <si>
    <t>1060</t>
  </si>
  <si>
    <t>1010</t>
  </si>
  <si>
    <t>1020</t>
  </si>
  <si>
    <t>1090</t>
  </si>
  <si>
    <t>О. Савчук</t>
  </si>
  <si>
    <t>0821</t>
  </si>
  <si>
    <t xml:space="preserve"> видатки споживання</t>
  </si>
  <si>
    <t>видатки розвитку</t>
  </si>
  <si>
    <t>Внески до статутного капіталу суб’єктів господарювання</t>
  </si>
  <si>
    <t>6324</t>
  </si>
  <si>
    <t>Будівництво та придбання житла для окремих категорій населення</t>
  </si>
  <si>
    <t>Програма розвитку місцевого самоврядування та громадянського суспільства в м.Івано-Франківську на 2016-2020 роки</t>
  </si>
  <si>
    <t>Компенсаційні виплати на пільговий проїзд автомобільним транспортом окремим категоріям громодян</t>
  </si>
  <si>
    <t>Пільгове медичне обслуговування осіб, які постраждали внаслідок Чорнобильської катастрофи</t>
  </si>
  <si>
    <t xml:space="preserve">Програма легалізації найманої праці та забезпечення кваліфікованими кадрами підприємств м. Івано-Франківська на 2017-2020 р.р.  </t>
  </si>
  <si>
    <t>Програма "Партиципаторне бюджетування (бюджет участі) у м. Івано-Франківську</t>
  </si>
  <si>
    <t>3021</t>
  </si>
  <si>
    <t>Утримання та  навчально-тренувальна робота комунальних дитячо-юнацьких  спортивних шкіл</t>
  </si>
  <si>
    <t>Комплексна програма запобігання виникненню надзвичайних ситуації природного і техногенного характеру та підвищення рівня готовності аварійно-рятувальної служби м.Івано-Франківська   на 2016-2020 роки</t>
  </si>
  <si>
    <t>0320</t>
  </si>
  <si>
    <t>0316310</t>
  </si>
  <si>
    <t xml:space="preserve">Проведення навчально-тренувальних зборiв i змагань з неолімпійських видів спорту </t>
  </si>
  <si>
    <t>5012</t>
  </si>
  <si>
    <t>0160</t>
  </si>
  <si>
    <t>3131</t>
  </si>
  <si>
    <t>Здійснення заходів та реалізація проектів на виконання Державної цільової соціальної програми "Молодь України"</t>
  </si>
  <si>
    <t>5021</t>
  </si>
  <si>
    <t>5022</t>
  </si>
  <si>
    <t>5031</t>
  </si>
  <si>
    <t>5061</t>
  </si>
  <si>
    <t>Забезпечення діяльності місцевих центрів фізичного здоров'я населення «Спорт для всіх» та проведення  фізкультурно-масових заходів серед населення регіону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</si>
  <si>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</si>
  <si>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</si>
  <si>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4010</t>
  </si>
  <si>
    <t>Фінансова підтримка театрів</t>
  </si>
  <si>
    <t>4030</t>
  </si>
  <si>
    <t>Забезпечення діяльності бiблiотек</t>
  </si>
  <si>
    <t>Забезпечення діяльності палаців і будинків культури, клубів, центрів дозвілля та інші клубних закладів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</si>
  <si>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</si>
  <si>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</si>
  <si>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8410</t>
  </si>
  <si>
    <t>Фінансова підтримка засобів масової інформації</t>
  </si>
  <si>
    <t>8130</t>
  </si>
  <si>
    <t>Забезпечення діяльності місцевої пожежної охорони</t>
  </si>
  <si>
    <t>7670</t>
  </si>
  <si>
    <t>Надання дошкільної освіти</t>
  </si>
  <si>
    <t>1110</t>
  </si>
  <si>
    <t>Підготовка кадрів професійно-технічними закладами та іншими закладами освіти</t>
  </si>
  <si>
    <t>Підвищення кваліфікації, перепідготовка кадрів закладами післядипломної освіти</t>
  </si>
  <si>
    <t>1150</t>
  </si>
  <si>
    <t xml:space="preserve">Методичне забезпечення діяльності навчальних закладів </t>
  </si>
  <si>
    <t>1160</t>
  </si>
  <si>
    <t>3132</t>
  </si>
  <si>
    <t>Утримання клубів для підлітків за місцем проживання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</si>
  <si>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</si>
  <si>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</si>
  <si>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Керівництво та управління у сфері охорони здоров'я</t>
  </si>
  <si>
    <t xml:space="preserve">Управління охорони здоров'я Івано-Франківської міської ради </t>
  </si>
  <si>
    <t>2030</t>
  </si>
  <si>
    <t>2080</t>
  </si>
  <si>
    <t>2100</t>
  </si>
  <si>
    <t>Стоматологічна допомога населенню</t>
  </si>
  <si>
    <t>6013</t>
  </si>
  <si>
    <t>Забезпечення діяльності водопровідно-каналізаційного господарства</t>
  </si>
  <si>
    <t>6030</t>
  </si>
  <si>
    <t>Організація благоустрою населених пунктів</t>
  </si>
  <si>
    <t>8311</t>
  </si>
  <si>
    <t>Реалізація інших заходів щодо соціально-економічного розвитку територій</t>
  </si>
  <si>
    <t>7610</t>
  </si>
  <si>
    <t>8600</t>
  </si>
  <si>
    <t>Обслуговування  місцевого боргу</t>
  </si>
  <si>
    <t>0170</t>
  </si>
  <si>
    <t>8700</t>
  </si>
  <si>
    <t>9770</t>
  </si>
  <si>
    <t xml:space="preserve">Інші субвенції з місцевого бюджету </t>
  </si>
  <si>
    <t>9110</t>
  </si>
  <si>
    <t>Надання інших пільг окремим категоріям громадян відповідно до законодавства</t>
  </si>
  <si>
    <t>3032</t>
  </si>
  <si>
    <t>3121</t>
  </si>
  <si>
    <t>Утримання та забезпечення діяльнлсті центрів  соціальних служб для сім'ї, дітей та молоді</t>
  </si>
  <si>
    <t>0600000</t>
  </si>
  <si>
    <t>0700000</t>
  </si>
  <si>
    <t>0710000</t>
  </si>
  <si>
    <t>0710160</t>
  </si>
  <si>
    <t>0712010</t>
  </si>
  <si>
    <t>0712030</t>
  </si>
  <si>
    <t>0712080</t>
  </si>
  <si>
    <t>0712100</t>
  </si>
  <si>
    <t>0800000</t>
  </si>
  <si>
    <t>0900000</t>
  </si>
  <si>
    <t>1000000</t>
  </si>
  <si>
    <t>3700000</t>
  </si>
  <si>
    <t>3710000</t>
  </si>
  <si>
    <t>3710160</t>
  </si>
  <si>
    <t>3718600</t>
  </si>
  <si>
    <t>1200000</t>
  </si>
  <si>
    <t>1210000</t>
  </si>
  <si>
    <t>1210160</t>
  </si>
  <si>
    <t>1216013</t>
  </si>
  <si>
    <t>1216030</t>
  </si>
  <si>
    <t>1217670</t>
  </si>
  <si>
    <t>0810160</t>
  </si>
  <si>
    <t>0813012</t>
  </si>
  <si>
    <t>0813031</t>
  </si>
  <si>
    <t>0813032</t>
  </si>
  <si>
    <t>0813041</t>
  </si>
  <si>
    <t>0813042</t>
  </si>
  <si>
    <t>0813043</t>
  </si>
  <si>
    <t>0813044</t>
  </si>
  <si>
    <t>0813045</t>
  </si>
  <si>
    <t>0813046</t>
  </si>
  <si>
    <t>0813047</t>
  </si>
  <si>
    <t>0813050</t>
  </si>
  <si>
    <t>0813090</t>
  </si>
  <si>
    <t>0813230</t>
  </si>
  <si>
    <t>3230</t>
  </si>
  <si>
    <t>0813104</t>
  </si>
  <si>
    <t>0813121</t>
  </si>
  <si>
    <t>Надання пільг   на оплату житлово-комунальних  послуг окремим категоріям громадян відповідно до законодавства</t>
  </si>
  <si>
    <t>0813011</t>
  </si>
  <si>
    <t>0813021</t>
  </si>
  <si>
    <t>Надання пільг  на придбання твердого  та рідкого пічного побутового палива і  скрапленого газу окремим категоріям громадян відповідно до законодавства.</t>
  </si>
  <si>
    <t>0813022</t>
  </si>
  <si>
    <t>3022</t>
  </si>
  <si>
    <t>3012</t>
  </si>
  <si>
    <t>0810000</t>
  </si>
  <si>
    <t>0218130</t>
  </si>
  <si>
    <t>0217670</t>
  </si>
  <si>
    <t>0610000</t>
  </si>
  <si>
    <t>0610160</t>
  </si>
  <si>
    <t>0611010</t>
  </si>
  <si>
    <t>0611020</t>
  </si>
  <si>
    <t>0611070</t>
  </si>
  <si>
    <t>0611090</t>
  </si>
  <si>
    <t>0611110</t>
  </si>
  <si>
    <t>0611140</t>
  </si>
  <si>
    <t>0611150</t>
  </si>
  <si>
    <t>0611160</t>
  </si>
  <si>
    <t>0613132</t>
  </si>
  <si>
    <t>0613140</t>
  </si>
  <si>
    <t>0615031</t>
  </si>
  <si>
    <t>0910000</t>
  </si>
  <si>
    <t>0910160</t>
  </si>
  <si>
    <t>1010000</t>
  </si>
  <si>
    <t>1010160</t>
  </si>
  <si>
    <t>1014010</t>
  </si>
  <si>
    <t>1014030</t>
  </si>
  <si>
    <t>1014060</t>
  </si>
  <si>
    <t>1011100</t>
  </si>
  <si>
    <t>1018410</t>
  </si>
  <si>
    <t>1900000</t>
  </si>
  <si>
    <t>1910000</t>
  </si>
  <si>
    <t>1910160</t>
  </si>
  <si>
    <t>1916030</t>
  </si>
  <si>
    <t>1917670</t>
  </si>
  <si>
    <t>0813033</t>
  </si>
  <si>
    <t>3033</t>
  </si>
  <si>
    <t>0813035</t>
  </si>
  <si>
    <t>3035</t>
  </si>
  <si>
    <t>0813036</t>
  </si>
  <si>
    <t>3036</t>
  </si>
  <si>
    <t>0210180</t>
  </si>
  <si>
    <t>Інша діяльність у сфері державного управління</t>
  </si>
  <si>
    <t>0217680</t>
  </si>
  <si>
    <t>7680</t>
  </si>
  <si>
    <t>0218210</t>
  </si>
  <si>
    <t>8210</t>
  </si>
  <si>
    <t>0380</t>
  </si>
  <si>
    <t>видатки на утримання КП "Муніципальна варта"</t>
  </si>
  <si>
    <t>Муніципальні формування з охорони громадського порядку</t>
  </si>
  <si>
    <t>видатки на утримання Громадського формування з охорони громадського порядку "Штаб"</t>
  </si>
  <si>
    <t>0218220</t>
  </si>
  <si>
    <t>8220</t>
  </si>
  <si>
    <t>0218110</t>
  </si>
  <si>
    <t>8110</t>
  </si>
  <si>
    <t>8230</t>
  </si>
  <si>
    <t>0218230</t>
  </si>
  <si>
    <t>- відшкодування комунальних послуг за призовну дільницю</t>
  </si>
  <si>
    <t xml:space="preserve">у тому числі: </t>
  </si>
  <si>
    <t>Комплексна цільова соціальна програма розвитку цивільного захисту населення та території міста Івано-Франківська від надзвичайних ситуацій природного і техногенного характеру на 2016-2020 роки</t>
  </si>
  <si>
    <t>Членські внески до асоціацій органів місцевого самоврядування</t>
  </si>
  <si>
    <t>3718700</t>
  </si>
  <si>
    <t>3719110</t>
  </si>
  <si>
    <t>3719770</t>
  </si>
  <si>
    <t>3710180</t>
  </si>
  <si>
    <t>Іншi діяльність у сфері державного управління</t>
  </si>
  <si>
    <t>Інші заходи громадського порядку та безпеки</t>
  </si>
  <si>
    <t>Заходи та роботи з мобілізаційної підготовки місцевого значення</t>
  </si>
  <si>
    <t>Порограма розвитку електронного урядування у виконавчому комітеті Івано-Франківської міської ради на 2018-2019 роки</t>
  </si>
  <si>
    <t>7622</t>
  </si>
  <si>
    <t>0470</t>
  </si>
  <si>
    <r>
      <rPr>
        <i/>
        <sz val="9"/>
        <rFont val="Times New Roman"/>
        <family val="1"/>
        <charset val="204"/>
      </rPr>
      <t xml:space="preserve">у тому числі   </t>
    </r>
    <r>
      <rPr>
        <sz val="9"/>
        <rFont val="Times New Roman"/>
        <family val="1"/>
        <charset val="204"/>
      </rPr>
      <t>Програма розвитку туристичної галузі м. Івано-Франківська на 2016-2020рр.</t>
    </r>
  </si>
  <si>
    <t>2717622</t>
  </si>
  <si>
    <t>2710000</t>
  </si>
  <si>
    <t>2710160</t>
  </si>
  <si>
    <t>2717693</t>
  </si>
  <si>
    <t>Заходи з енергозбереження</t>
  </si>
  <si>
    <t>2717640</t>
  </si>
  <si>
    <t>7640</t>
  </si>
  <si>
    <t>Інші заходи, пов'язані з економічною діяльністю</t>
  </si>
  <si>
    <t>у тому числі:</t>
  </si>
  <si>
    <r>
      <rPr>
        <i/>
        <sz val="9"/>
        <rFont val="Times New Roman"/>
        <family val="1"/>
        <charset val="204"/>
      </rPr>
      <t xml:space="preserve">у тому числі   </t>
    </r>
    <r>
      <rPr>
        <sz val="9"/>
        <rFont val="Times New Roman"/>
        <family val="1"/>
        <charset val="204"/>
      </rPr>
      <t>Програма сталого енергетичного розвитку м. Івано-Франківська на період до 2020 р.</t>
    </r>
  </si>
  <si>
    <t>2717610</t>
  </si>
  <si>
    <t>2700000</t>
  </si>
  <si>
    <t>3100000</t>
  </si>
  <si>
    <t>3110000</t>
  </si>
  <si>
    <t>3110160</t>
  </si>
  <si>
    <t>3117130</t>
  </si>
  <si>
    <t>7130</t>
  </si>
  <si>
    <t>0421</t>
  </si>
  <si>
    <t>Здійснення заходів із землеустрою</t>
  </si>
  <si>
    <t>3110180</t>
  </si>
  <si>
    <t>Іншi програми, заклади та заходи у сфері освіти</t>
  </si>
  <si>
    <t>7350</t>
  </si>
  <si>
    <t>0443</t>
  </si>
  <si>
    <t>Розроблення схем планування та забудови територій (містобудівної документації)</t>
  </si>
  <si>
    <t>1600000</t>
  </si>
  <si>
    <t>1610000</t>
  </si>
  <si>
    <t>1610160</t>
  </si>
  <si>
    <t>1617350</t>
  </si>
  <si>
    <t>с.Вовчинець</t>
  </si>
  <si>
    <t>с.Крихівці</t>
  </si>
  <si>
    <t>с.Микитинці</t>
  </si>
  <si>
    <t>с.Угорники</t>
  </si>
  <si>
    <t>с.Хриплин</t>
  </si>
  <si>
    <t>Організація та проведення громадських робіт</t>
  </si>
  <si>
    <t>1050</t>
  </si>
  <si>
    <t xml:space="preserve"> за рахунок субвенції з обласного бюджету</t>
  </si>
  <si>
    <t>Містечко милосердя Святого Миколая""</t>
  </si>
  <si>
    <t>Центр соціально-психологічної реабілітації "Дивосвіт"</t>
  </si>
  <si>
    <t>Будинок нічного перебування</t>
  </si>
  <si>
    <t>в тому числі :Програми і заходи цнтру  служб для сім'ї, дітей та молоді</t>
  </si>
  <si>
    <t>1500000</t>
  </si>
  <si>
    <t>1510000</t>
  </si>
  <si>
    <t>1510160</t>
  </si>
  <si>
    <t>1518311</t>
  </si>
  <si>
    <t>1910180</t>
  </si>
  <si>
    <t>1210180</t>
  </si>
  <si>
    <t>0210160</t>
  </si>
  <si>
    <t>Комплексна програма профілактики злочинності в місті до 2020 року</t>
  </si>
  <si>
    <t>Управління транспорту та зв'язку</t>
  </si>
  <si>
    <t>1617340</t>
  </si>
  <si>
    <t>7340</t>
  </si>
  <si>
    <t>Проектування, реставрація та охолрона пам'яток архітектури</t>
  </si>
  <si>
    <t>0453</t>
  </si>
  <si>
    <t>1510180</t>
  </si>
  <si>
    <t>1917422</t>
  </si>
  <si>
    <t>7422</t>
  </si>
  <si>
    <t>Регулювання цін на послуги місцевого наземного електротранспорту</t>
  </si>
  <si>
    <t xml:space="preserve">інші видатки </t>
  </si>
  <si>
    <t>1216011</t>
  </si>
  <si>
    <t>6011</t>
  </si>
  <si>
    <t>Експлуатація та технічне обслуговування житлового фонду</t>
  </si>
  <si>
    <t>1217310</t>
  </si>
  <si>
    <t>7310</t>
  </si>
  <si>
    <t>Будівництво1 об'єктів житлово-комунального господарства</t>
  </si>
  <si>
    <t>1511010</t>
  </si>
  <si>
    <t>1511020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</si>
  <si>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</si>
  <si>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1512010</t>
  </si>
  <si>
    <t>2010</t>
  </si>
  <si>
    <t>1512030</t>
  </si>
  <si>
    <t>Лікарсько-акушерська допомога  вагітним, породіллям та новонародженим</t>
  </si>
  <si>
    <t>1512080</t>
  </si>
  <si>
    <t>Забезпечення діяльності палаців i будинків культури, клубів, центрів дозвілля та iнших клубних закладів</t>
  </si>
  <si>
    <t>1516030</t>
  </si>
  <si>
    <t>1517310</t>
  </si>
  <si>
    <t>1517321</t>
  </si>
  <si>
    <t>7321</t>
  </si>
  <si>
    <t>Будівництво1 освітніх установ та закладів</t>
  </si>
  <si>
    <t>1517324</t>
  </si>
  <si>
    <t>7324</t>
  </si>
  <si>
    <t>Будівництво1 установ та закладів культури</t>
  </si>
  <si>
    <t>1517325</t>
  </si>
  <si>
    <t>7325</t>
  </si>
  <si>
    <t>Будівництво1 споруд, установ та закладів фізичної культури і спорту</t>
  </si>
  <si>
    <t>1517330</t>
  </si>
  <si>
    <t>7330</t>
  </si>
  <si>
    <t>Будівництво1 інших об'єктів соціальної та виробничої інфраструктури комунальної власності</t>
  </si>
  <si>
    <t>1517340</t>
  </si>
  <si>
    <t>Проектування, реставрація та охорона пам'яток архітектури</t>
  </si>
  <si>
    <t>1617330</t>
  </si>
  <si>
    <t>1917310</t>
  </si>
  <si>
    <t>Утримання та фінансова підтримка спортивних споруд</t>
  </si>
  <si>
    <t>5041</t>
  </si>
  <si>
    <t>8010</t>
  </si>
  <si>
    <t>Програма розвитку міжнародного і транскордонного співробітництва м. Івано-Франківська на 2018-2020 роки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</si>
  <si>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послуг.</t>
  </si>
  <si>
    <t>Виплата державної соціальної допомогина дітей-сиріт та дітей, позбавлених батьківського піклування , у дитячих будинках сімейного типу та прийомних сімях ,  грошового забезпечення батькам-вихователям і при йомним батькам за надання соціальних послуг у дитячих будинках сімейного типу та прийомних сімях за принципом "гроші ходять за дитиною " та оплату послуг із здійснення патронату над дитиною та виплата соціальної допомоги на утримання дитини в сімї патронатного вихователя.</t>
  </si>
  <si>
    <t>Надання державної соціальної допомоги особам з інвалідністю  з дитинства та дітям з інвалідністю</t>
  </si>
  <si>
    <t>3042</t>
  </si>
  <si>
    <t>3047</t>
  </si>
  <si>
    <t>0813081</t>
  </si>
  <si>
    <t>3081</t>
  </si>
  <si>
    <t>0813083</t>
  </si>
  <si>
    <t>3083</t>
  </si>
  <si>
    <t>0813085</t>
  </si>
  <si>
    <t>3085</t>
  </si>
  <si>
    <t>0813180</t>
  </si>
  <si>
    <t>3180</t>
  </si>
  <si>
    <t>0813192</t>
  </si>
  <si>
    <t>3192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</si>
  <si>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</si>
  <si>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</si>
  <si>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</si>
  <si>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0813240</t>
  </si>
  <si>
    <t>3240</t>
  </si>
  <si>
    <t>0813242</t>
  </si>
  <si>
    <t>3242</t>
  </si>
  <si>
    <t>Інші заходи у сфері соціального захисту і соціального забезпечення</t>
  </si>
  <si>
    <t>в тому числі :</t>
  </si>
  <si>
    <t xml:space="preserve">інші видатки на соціальний захист населення </t>
  </si>
  <si>
    <t>0813160</t>
  </si>
  <si>
    <t>3160</t>
  </si>
  <si>
    <t>Надання соціальних гарантій фізичним особам , які надають соціальні послуги громадянам похилого віку, особам з інвалідністю , дітям з інвалідністю, хворим , які не здатні до самообслуговування і потребують сторонньої допомоги.</t>
  </si>
  <si>
    <t>Амбулаторно-поліклінічна допомога населенню, крім первинної медичної допомоги</t>
  </si>
  <si>
    <t>Утримання центрів фізичної культури і спорту осіб з інвалідністю і реабілітаційних шкіл</t>
  </si>
  <si>
    <t>Проведення навчально-тренувальних зборiв i змагань та заходiв зі спорту осіб з інвалідністю</t>
  </si>
  <si>
    <t>4081</t>
  </si>
  <si>
    <t>1014081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</si>
  <si>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</si>
  <si>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</si>
  <si>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</si>
  <si>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</si>
  <si>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</si>
  <si>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</si>
  <si>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</si>
  <si>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0617691</t>
  </si>
  <si>
    <t>0717691</t>
  </si>
  <si>
    <t>0817691</t>
  </si>
  <si>
    <t>0917691</t>
  </si>
  <si>
    <t>1217691</t>
  </si>
  <si>
    <t>4817691</t>
  </si>
  <si>
    <t>Керівництво і управління у сфері забезпечення діяльності виконавчих органів міської ради</t>
  </si>
  <si>
    <t>0213210</t>
  </si>
  <si>
    <t>3210</t>
  </si>
  <si>
    <t>Заходи із запобігання та ліквідації надзвичайних ситуацій та наслідків стихійного лиха</t>
  </si>
  <si>
    <t>Керівництво і управління у сфері  транспорту та зв'язку</t>
  </si>
  <si>
    <t>0810180</t>
  </si>
  <si>
    <t>2717370</t>
  </si>
  <si>
    <t>7370</t>
  </si>
  <si>
    <t xml:space="preserve">Реалізація програм і заходів в галузі туризму та курортів </t>
  </si>
  <si>
    <t xml:space="preserve">Надання державної соціальної допомоги особам, які не мають права на пенсію , та особам з інвалідністю , державної соціальної допомоги на догляд. </t>
  </si>
  <si>
    <t xml:space="preserve">Надання допомоги по догляду за особами з інвалідністю І чи ІІ групи внаслідок психічного розладу. </t>
  </si>
  <si>
    <t>Надання щомісячної компенсаційної  виплати непрацюючій працездатній особі , яка доглядає за особою з інвалідністю 1 групи , а також за особою, яка досягла 80- річного віеку.</t>
  </si>
  <si>
    <t>Видатки на поховання учасників бойових дій тата осіб з інвалідністю внаслідок війни.</t>
  </si>
  <si>
    <t>Надання фінансової підтримки громадським організаціям ветеранів і осіб з інвалідністю, діяльність  яких має соціальну спрямованість</t>
  </si>
  <si>
    <t>Інші заклади та заходи:</t>
  </si>
  <si>
    <t>Відшкодування вартості лікарських засобів для лікування окремих захворювань</t>
  </si>
  <si>
    <t>0712146</t>
  </si>
  <si>
    <t xml:space="preserve"> 0763</t>
  </si>
  <si>
    <t>за рахунок субвенції з державного бюджету на відшкодування вартості лікарських засобів для лікування окремих захворювань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</si>
  <si>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</si>
  <si>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</si>
  <si>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7693</t>
  </si>
  <si>
    <t>2146</t>
  </si>
  <si>
    <t>у тому числі бюджет розвитку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</si>
  <si>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</si>
  <si>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</si>
  <si>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</si>
  <si>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</si>
  <si>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</si>
  <si>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</si>
  <si>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Централізовані заходи з лікування хворих на цукровий та нецукровий діабет</t>
  </si>
  <si>
    <t>0712144</t>
  </si>
  <si>
    <t>2144</t>
  </si>
  <si>
    <t>0712152</t>
  </si>
  <si>
    <t>2152</t>
  </si>
  <si>
    <t>в тому числі</t>
  </si>
  <si>
    <t>0611161</t>
  </si>
  <si>
    <t>0611162</t>
  </si>
  <si>
    <t>1161</t>
  </si>
  <si>
    <t>1162</t>
  </si>
  <si>
    <t>Забезпечення діяльності інших  закладів у сфері освіти</t>
  </si>
  <si>
    <t>Іншi програми та заходи у сфері освіти</t>
  </si>
  <si>
    <t>1218311</t>
  </si>
  <si>
    <t>Програма щодо співпраці між ПТНЗ та промисловими підприємствами і МСП міста</t>
  </si>
  <si>
    <t>Програма розвитку системи надання адміністративних послуг в м. Івано-Франківську на 2019-2022 роки</t>
  </si>
  <si>
    <t>Міжнародний проект "Управління та використання міської та природної культурної спадщини в містах Дунайського регіону (URBforDAN)" в рамках грантової Дунайської транснаціональної програми</t>
  </si>
  <si>
    <t>Проект "Транскордонна зелена транспортна мережа", в рамках програми транскордонного співробітництва Угорщина-Словаччина-Румунія-Україна 2014-2020 рр.</t>
  </si>
  <si>
    <t>0712111</t>
  </si>
  <si>
    <t>0726</t>
  </si>
  <si>
    <t>Інші програми  та заходи у сфері  охорона здоров'я</t>
  </si>
  <si>
    <t>0217693</t>
  </si>
  <si>
    <t>3048</t>
  </si>
  <si>
    <t>0813048</t>
  </si>
  <si>
    <t>Надання при народженні дитини одноразової допомоги  "пакунок малюка"</t>
  </si>
  <si>
    <t>0813084</t>
  </si>
  <si>
    <t>3084</t>
  </si>
  <si>
    <t xml:space="preserve">Надання тимчасової деожавної соціальної допомоги непрацюючій особі , яка досягла загального пенсійного віку, але нен набула права на пенсійну виплату   </t>
  </si>
  <si>
    <t>1610180</t>
  </si>
  <si>
    <t>в тому числі цільові кошти для медичного обслуговування внутрішньо переміщених осіб</t>
  </si>
  <si>
    <t>в тому числіна здійснення переданих видатків у сфері освіти за рахунок коштів освітньої субвенції (на оплату праці з нарахуваннями інклюзивно-ресурсних центрів)</t>
  </si>
  <si>
    <t>1014020</t>
  </si>
  <si>
    <t>4020</t>
  </si>
  <si>
    <t>0822</t>
  </si>
  <si>
    <t>Фінансова підтримка філармоній, художніх і музичних колективів, ансамблів, концертних та циркових організацій</t>
  </si>
  <si>
    <t>примусове виконання рішень суду</t>
  </si>
  <si>
    <t>0216086</t>
  </si>
  <si>
    <t>6086</t>
  </si>
  <si>
    <t>Інша діяльність щодо забезпечення житлом громадян</t>
  </si>
  <si>
    <t>7316310</t>
  </si>
  <si>
    <t>1917411</t>
  </si>
  <si>
    <t>7411</t>
  </si>
  <si>
    <t>0451</t>
  </si>
  <si>
    <t>Утримання та розвиток автотранспорту</t>
  </si>
  <si>
    <t>0218420</t>
  </si>
  <si>
    <t>8420</t>
  </si>
  <si>
    <t>Інші заходи у сфері засобів масової інформації</t>
  </si>
  <si>
    <t>Викуп земельної ділянки в Хриплинській промзоні</t>
  </si>
  <si>
    <t>Проведення міжнародного мистецького фестивалю країн Карпатського регіону «Carpathian Space»</t>
  </si>
  <si>
    <t>Міська цільова програма організації та відзначення в місті Івано-Франківську загальнодержавних, міських свят, державних пам'ятних дат, релігійних та історичних подій на 2018-2020 роки</t>
  </si>
  <si>
    <t>Довгострокова програма фінансування мобілізаційних заходів та оборонної роботи Івано-Франківської міської ради на 2019-2023 роки</t>
  </si>
  <si>
    <t>в тому числі на надання державної підтримки особам з особливими освітніми потребами за рахунок відповідної субвенції з державного бюджету</t>
  </si>
  <si>
    <t>1511070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</si>
  <si>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</si>
  <si>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1517370</t>
  </si>
  <si>
    <t>1617670</t>
  </si>
  <si>
    <t>Розподіл видатків місцевого бюджету міста Івано- Франківська на 2019 рік</t>
  </si>
  <si>
    <t>Додаток №3</t>
  </si>
  <si>
    <t>від ________ №________</t>
  </si>
  <si>
    <t>до  рішення ______________________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</si>
</sst>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00"/>
    <numFmt numFmtId="165" formatCode="General_)"/>
    <numFmt numFmtId="166" formatCode="0.0"/>
    <numFmt numFmtId="167" formatCode="#,##0.0"/>
    <numFmt numFmtId="168" formatCode="0_ ;[Red]\-0\ "/>
  </numFmts>
  <fonts count="19" x14ac:knownFonts="1">
    <font>
      <sz val="8"/>
      <name val="Arial"/>
    </font>
    <font>
      <sz val="8"/>
      <name val="Arial"/>
      <family val="2"/>
    </font>
    <font>
      <sz val="12"/>
      <name val="Courier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165" fontId="2" fillId="0" borderId="0"/>
    <xf numFmtId="0" fontId="1" fillId="0" borderId="0"/>
    <xf numFmtId="0" fontId="6" fillId="0" borderId="0"/>
  </cellStyleXfs>
  <cellXfs count="191">
    <xf numFmtId="0" fontId="0" fillId="0" borderId="0" xfId="0"/>
    <xf numFmtId="3" fontId="7" fillId="2" borderId="1" xfId="0" applyNumberFormat="1" applyFont="1" applyFill="1" applyBorder="1" applyAlignment="1">
      <alignment horizontal="center" vertical="center"/>
    </xf>
    <xf numFmtId="1" fontId="9" fillId="2" borderId="0" xfId="0" applyNumberFormat="1" applyFont="1" applyFill="1" applyAlignment="1">
      <alignment horizontal="left" vertical="top"/>
    </xf>
    <xf numFmtId="3" fontId="9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left" vertical="top" wrapText="1"/>
    </xf>
    <xf numFmtId="49" fontId="9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left" vertical="top"/>
    </xf>
    <xf numFmtId="164" fontId="5" fillId="2" borderId="2" xfId="0" applyNumberFormat="1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3" fontId="12" fillId="2" borderId="2" xfId="0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3" fontId="12" fillId="2" borderId="5" xfId="0" applyNumberFormat="1" applyFont="1" applyFill="1" applyBorder="1" applyAlignment="1">
      <alignment horizontal="center" vertical="center"/>
    </xf>
    <xf numFmtId="3" fontId="12" fillId="2" borderId="6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164" fontId="5" fillId="2" borderId="7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3" fontId="12" fillId="2" borderId="7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3" fontId="12" fillId="2" borderId="9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3" fontId="12" fillId="2" borderId="11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49" fontId="7" fillId="2" borderId="8" xfId="0" applyNumberFormat="1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left" vertical="center" wrapText="1"/>
    </xf>
    <xf numFmtId="167" fontId="7" fillId="2" borderId="8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66" fontId="7" fillId="2" borderId="8" xfId="4" applyNumberFormat="1" applyFont="1" applyFill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left" vertical="center" wrapText="1"/>
    </xf>
    <xf numFmtId="3" fontId="12" fillId="2" borderId="12" xfId="0" applyNumberFormat="1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left"/>
    </xf>
    <xf numFmtId="168" fontId="7" fillId="2" borderId="0" xfId="0" applyNumberFormat="1" applyFont="1" applyFill="1" applyAlignment="1">
      <alignment horizontal="left"/>
    </xf>
    <xf numFmtId="0" fontId="13" fillId="2" borderId="8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top" wrapText="1"/>
    </xf>
    <xf numFmtId="165" fontId="9" fillId="2" borderId="8" xfId="2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49" fontId="3" fillId="2" borderId="8" xfId="0" applyNumberFormat="1" applyFont="1" applyFill="1" applyBorder="1" applyAlignment="1">
      <alignment horizontal="left" vertical="center" wrapText="1"/>
    </xf>
    <xf numFmtId="167" fontId="5" fillId="2" borderId="0" xfId="0" applyNumberFormat="1" applyFont="1" applyFill="1" applyAlignment="1">
      <alignment horizontal="left"/>
    </xf>
    <xf numFmtId="3" fontId="7" fillId="2" borderId="12" xfId="0" applyNumberFormat="1" applyFont="1" applyFill="1" applyBorder="1" applyAlignment="1">
      <alignment horizontal="center" vertical="center"/>
    </xf>
    <xf numFmtId="167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3" fillId="2" borderId="8" xfId="0" applyFont="1" applyFill="1" applyBorder="1" applyAlignment="1">
      <alignment horizontal="left" vertical="top" wrapText="1"/>
    </xf>
    <xf numFmtId="49" fontId="17" fillId="2" borderId="1" xfId="1" applyNumberFormat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justify" vertical="top" wrapText="1"/>
    </xf>
    <xf numFmtId="49" fontId="9" fillId="2" borderId="8" xfId="0" applyNumberFormat="1" applyFont="1" applyFill="1" applyBorder="1" applyAlignment="1">
      <alignment vertical="center" wrapText="1"/>
    </xf>
    <xf numFmtId="49" fontId="16" fillId="2" borderId="8" xfId="1" applyNumberFormat="1" applyFont="1" applyFill="1" applyBorder="1" applyAlignment="1">
      <alignment horizontal="center" vertical="top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left" vertical="center" wrapText="1"/>
    </xf>
    <xf numFmtId="167" fontId="7" fillId="2" borderId="7" xfId="0" applyNumberFormat="1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left" wrapText="1"/>
    </xf>
    <xf numFmtId="3" fontId="7" fillId="2" borderId="1" xfId="0" applyNumberFormat="1" applyFont="1" applyFill="1" applyBorder="1" applyAlignment="1">
      <alignment horizontal="center"/>
    </xf>
    <xf numFmtId="167" fontId="7" fillId="2" borderId="12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/>
    </xf>
    <xf numFmtId="167" fontId="12" fillId="2" borderId="7" xfId="0" applyNumberFormat="1" applyFont="1" applyFill="1" applyBorder="1" applyAlignment="1">
      <alignment horizontal="center" vertical="center"/>
    </xf>
    <xf numFmtId="167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2" borderId="9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166" fontId="9" fillId="2" borderId="8" xfId="4" applyNumberFormat="1" applyFont="1" applyFill="1" applyBorder="1" applyAlignment="1">
      <alignment horizontal="left" vertical="center" wrapText="1"/>
    </xf>
    <xf numFmtId="1" fontId="5" fillId="2" borderId="7" xfId="0" applyNumberFormat="1" applyFont="1" applyFill="1" applyBorder="1" applyAlignment="1">
      <alignment horizontal="left" vertical="center"/>
    </xf>
    <xf numFmtId="1" fontId="7" fillId="2" borderId="7" xfId="0" applyNumberFormat="1" applyFont="1" applyFill="1" applyBorder="1" applyAlignment="1">
      <alignment horizontal="left" vertical="center"/>
    </xf>
    <xf numFmtId="0" fontId="9" fillId="2" borderId="8" xfId="3" applyNumberFormat="1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left" vertical="center" wrapText="1" shrinkToFit="1"/>
    </xf>
    <xf numFmtId="49" fontId="9" fillId="2" borderId="1" xfId="0" applyNumberFormat="1" applyFont="1" applyFill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left" vertical="center" wrapText="1" shrinkToFit="1"/>
    </xf>
    <xf numFmtId="0" fontId="9" fillId="2" borderId="7" xfId="0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left" vertical="center"/>
    </xf>
    <xf numFmtId="0" fontId="7" fillId="2" borderId="8" xfId="0" applyFont="1" applyFill="1" applyBorder="1" applyAlignment="1">
      <alignment vertical="center" wrapText="1"/>
    </xf>
    <xf numFmtId="0" fontId="7" fillId="2" borderId="8" xfId="0" applyNumberFormat="1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49" fontId="7" fillId="2" borderId="14" xfId="0" applyNumberFormat="1" applyFont="1" applyFill="1" applyBorder="1" applyAlignment="1">
      <alignment horizontal="left" vertical="center"/>
    </xf>
    <xf numFmtId="49" fontId="7" fillId="2" borderId="15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left" vertical="center" wrapText="1"/>
    </xf>
    <xf numFmtId="3" fontId="7" fillId="2" borderId="14" xfId="0" applyNumberFormat="1" applyFont="1" applyFill="1" applyBorder="1" applyAlignment="1">
      <alignment horizontal="center" vertical="center"/>
    </xf>
    <xf numFmtId="3" fontId="7" fillId="2" borderId="15" xfId="0" applyNumberFormat="1" applyFont="1" applyFill="1" applyBorder="1" applyAlignment="1">
      <alignment horizontal="center" vertical="center"/>
    </xf>
    <xf numFmtId="3" fontId="7" fillId="2" borderId="17" xfId="0" applyNumberFormat="1" applyFont="1" applyFill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top"/>
    </xf>
    <xf numFmtId="3" fontId="5" fillId="2" borderId="19" xfId="0" applyNumberFormat="1" applyFont="1" applyFill="1" applyBorder="1" applyAlignment="1">
      <alignment horizontal="center" vertical="center"/>
    </xf>
    <xf numFmtId="3" fontId="5" fillId="2" borderId="20" xfId="0" applyNumberFormat="1" applyFont="1" applyFill="1" applyBorder="1" applyAlignment="1">
      <alignment horizontal="center" vertical="center"/>
    </xf>
    <xf numFmtId="3" fontId="5" fillId="2" borderId="21" xfId="0" applyNumberFormat="1" applyFont="1" applyFill="1" applyBorder="1" applyAlignment="1">
      <alignment horizontal="center" vertical="center"/>
    </xf>
    <xf numFmtId="3" fontId="5" fillId="2" borderId="22" xfId="0" applyNumberFormat="1" applyFont="1" applyFill="1" applyBorder="1" applyAlignment="1">
      <alignment horizontal="center" vertical="center"/>
    </xf>
    <xf numFmtId="3" fontId="5" fillId="2" borderId="2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49" fontId="9" fillId="2" borderId="0" xfId="0" applyNumberFormat="1" applyFont="1" applyFill="1" applyAlignment="1">
      <alignment horizontal="left" vertical="top"/>
    </xf>
    <xf numFmtId="3" fontId="9" fillId="2" borderId="0" xfId="0" applyNumberFormat="1" applyFont="1" applyFill="1" applyAlignment="1">
      <alignment horizontal="left" vertical="top"/>
    </xf>
    <xf numFmtId="0" fontId="9" fillId="2" borderId="0" xfId="0" applyFont="1" applyFill="1"/>
    <xf numFmtId="4" fontId="9" fillId="2" borderId="0" xfId="0" applyNumberFormat="1" applyFont="1" applyFill="1" applyAlignment="1">
      <alignment horizontal="left" vertical="top"/>
    </xf>
    <xf numFmtId="166" fontId="9" fillId="2" borderId="0" xfId="0" applyNumberFormat="1" applyFont="1" applyFill="1" applyAlignment="1">
      <alignment horizontal="left" vertical="top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7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3" fontId="12" fillId="0" borderId="24" xfId="0" applyNumberFormat="1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3" fontId="12" fillId="0" borderId="10" xfId="0" applyNumberFormat="1" applyFont="1" applyFill="1" applyBorder="1" applyAlignment="1">
      <alignment horizontal="center" vertical="center"/>
    </xf>
    <xf numFmtId="3" fontId="12" fillId="0" borderId="25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3" fontId="7" fillId="0" borderId="26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vertical="top"/>
    </xf>
    <xf numFmtId="49" fontId="17" fillId="2" borderId="8" xfId="0" applyNumberFormat="1" applyFont="1" applyFill="1" applyBorder="1" applyAlignment="1">
      <alignment horizontal="left" vertical="center" wrapText="1"/>
    </xf>
    <xf numFmtId="3" fontId="17" fillId="2" borderId="7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166" fontId="17" fillId="2" borderId="8" xfId="4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vertical="top" wrapText="1"/>
    </xf>
    <xf numFmtId="0" fontId="14" fillId="2" borderId="0" xfId="0" applyFont="1" applyFill="1" applyAlignment="1">
      <alignment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right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49" fontId="4" fillId="2" borderId="40" xfId="0" applyNumberFormat="1" applyFont="1" applyFill="1" applyBorder="1" applyAlignment="1" applyProtection="1">
      <alignment horizontal="center" vertical="center" wrapText="1"/>
    </xf>
    <xf numFmtId="49" fontId="4" fillId="2" borderId="41" xfId="0" applyNumberFormat="1" applyFont="1" applyFill="1" applyBorder="1" applyAlignment="1" applyProtection="1">
      <alignment horizontal="center" vertical="center" wrapText="1"/>
    </xf>
    <xf numFmtId="49" fontId="4" fillId="2" borderId="42" xfId="0" applyNumberFormat="1" applyFont="1" applyFill="1" applyBorder="1" applyAlignment="1" applyProtection="1">
      <alignment horizontal="center" vertical="center" wrapText="1"/>
    </xf>
    <xf numFmtId="0" fontId="5" fillId="2" borderId="43" xfId="0" applyNumberFormat="1" applyFont="1" applyFill="1" applyBorder="1" applyAlignment="1" applyProtection="1">
      <alignment horizontal="center" vertical="center" wrapText="1"/>
    </xf>
    <xf numFmtId="0" fontId="5" fillId="2" borderId="44" xfId="0" applyNumberFormat="1" applyFont="1" applyFill="1" applyBorder="1" applyAlignment="1" applyProtection="1">
      <alignment horizontal="center" vertical="center" wrapText="1"/>
    </xf>
    <xf numFmtId="0" fontId="5" fillId="2" borderId="45" xfId="0" applyNumberFormat="1" applyFont="1" applyFill="1" applyBorder="1" applyAlignment="1" applyProtection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top"/>
    </xf>
    <xf numFmtId="0" fontId="14" fillId="2" borderId="50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3" xfId="1"/>
    <cellStyle name="Обычный_osvita" xfId="2"/>
    <cellStyle name="Обычный_TDSheet" xfId="3"/>
    <cellStyle name="Стиль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U273"/>
  <sheetViews>
    <sheetView tabSelected="1" view="pageBreakPreview" topLeftCell="A187" zoomScale="57" zoomScaleNormal="83" zoomScaleSheetLayoutView="57" workbookViewId="0">
      <selection activeCell="A212" sqref="A212:XFD212"/>
    </sheetView>
  </sheetViews>
  <sheetFormatPr defaultColWidth="10.1640625" defaultRowHeight="11.45" customHeight="1" x14ac:dyDescent="0.2"/>
  <cols>
    <col min="1" max="1" width="14" style="9" customWidth="1"/>
    <col min="2" max="2" width="14.6640625" style="111" customWidth="1"/>
    <col min="3" max="3" width="15.5" style="111" customWidth="1"/>
    <col min="4" max="4" width="48.6640625" style="9" customWidth="1"/>
    <col min="5" max="6" width="18.6640625" style="9" customWidth="1"/>
    <col min="7" max="7" width="17.5" style="9" customWidth="1"/>
    <col min="8" max="10" width="15.83203125" style="9" customWidth="1"/>
    <col min="11" max="15" width="15.83203125" style="139" customWidth="1"/>
    <col min="16" max="16" width="15.83203125" style="9" customWidth="1"/>
    <col min="17" max="17" width="16.1640625" style="113" customWidth="1"/>
    <col min="18" max="18" width="17.5" style="113" customWidth="1"/>
    <col min="19" max="19" width="19.1640625" style="113" customWidth="1"/>
    <col min="20" max="16384" width="10.1640625" style="113"/>
  </cols>
  <sheetData>
    <row r="1" spans="1:18" s="5" customFormat="1" ht="18.95" customHeight="1" x14ac:dyDescent="0.2">
      <c r="B1" s="185" t="s">
        <v>514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20"/>
      <c r="P1" s="6"/>
    </row>
    <row r="2" spans="1:18" s="5" customFormat="1" ht="18.95" customHeight="1" x14ac:dyDescent="0.2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20" t="s">
        <v>515</v>
      </c>
      <c r="P2" s="7"/>
    </row>
    <row r="3" spans="1:18" s="5" customFormat="1" ht="11.1" customHeight="1" x14ac:dyDescent="0.2">
      <c r="B3" s="8"/>
      <c r="C3" s="8"/>
      <c r="K3" s="120"/>
      <c r="L3" s="120"/>
      <c r="M3" s="120"/>
      <c r="N3" s="120" t="s">
        <v>517</v>
      </c>
      <c r="O3" s="120"/>
      <c r="P3" s="9"/>
    </row>
    <row r="4" spans="1:18" s="5" customFormat="1" ht="11.1" customHeight="1" x14ac:dyDescent="0.2">
      <c r="B4" s="8"/>
      <c r="C4" s="8"/>
      <c r="K4" s="120"/>
      <c r="L4" s="120"/>
      <c r="M4" s="120"/>
      <c r="N4" s="165" t="s">
        <v>516</v>
      </c>
      <c r="O4" s="165"/>
      <c r="P4" s="9"/>
    </row>
    <row r="5" spans="1:18" s="5" customFormat="1" ht="11.1" customHeight="1" thickBot="1" x14ac:dyDescent="0.25">
      <c r="B5" s="8"/>
      <c r="C5" s="8"/>
      <c r="K5" s="120"/>
      <c r="L5" s="120"/>
      <c r="M5" s="120"/>
      <c r="N5" s="120"/>
      <c r="O5" s="120"/>
      <c r="P5" s="9" t="s">
        <v>0</v>
      </c>
    </row>
    <row r="6" spans="1:18" s="5" customFormat="1" ht="11.1" customHeight="1" thickBot="1" x14ac:dyDescent="0.25">
      <c r="A6" s="166" t="s">
        <v>453</v>
      </c>
      <c r="B6" s="169" t="s">
        <v>454</v>
      </c>
      <c r="C6" s="169" t="s">
        <v>455</v>
      </c>
      <c r="D6" s="172" t="s">
        <v>456</v>
      </c>
      <c r="E6" s="178" t="s">
        <v>457</v>
      </c>
      <c r="F6" s="179"/>
      <c r="G6" s="179"/>
      <c r="H6" s="179"/>
      <c r="I6" s="180"/>
      <c r="J6" s="159" t="s">
        <v>458</v>
      </c>
      <c r="K6" s="160"/>
      <c r="L6" s="161"/>
      <c r="M6" s="161"/>
      <c r="N6" s="161"/>
      <c r="O6" s="162"/>
      <c r="P6" s="146" t="s">
        <v>1</v>
      </c>
    </row>
    <row r="7" spans="1:18" s="5" customFormat="1" ht="11.1" customHeight="1" thickBot="1" x14ac:dyDescent="0.25">
      <c r="A7" s="167"/>
      <c r="B7" s="170"/>
      <c r="C7" s="170"/>
      <c r="D7" s="173"/>
      <c r="E7" s="157" t="s">
        <v>2</v>
      </c>
      <c r="F7" s="149" t="s">
        <v>102</v>
      </c>
      <c r="G7" s="189" t="s">
        <v>3</v>
      </c>
      <c r="H7" s="190"/>
      <c r="I7" s="175" t="s">
        <v>103</v>
      </c>
      <c r="J7" s="157" t="s">
        <v>2</v>
      </c>
      <c r="K7" s="156" t="s">
        <v>452</v>
      </c>
      <c r="L7" s="155" t="s">
        <v>102</v>
      </c>
      <c r="M7" s="188" t="s">
        <v>3</v>
      </c>
      <c r="N7" s="188"/>
      <c r="O7" s="186" t="s">
        <v>103</v>
      </c>
      <c r="P7" s="147"/>
    </row>
    <row r="8" spans="1:18" s="5" customFormat="1" ht="11.1" customHeight="1" thickBot="1" x14ac:dyDescent="0.25">
      <c r="A8" s="167"/>
      <c r="B8" s="170"/>
      <c r="C8" s="170"/>
      <c r="D8" s="173"/>
      <c r="E8" s="157"/>
      <c r="F8" s="149"/>
      <c r="G8" s="149" t="s">
        <v>4</v>
      </c>
      <c r="H8" s="153" t="s">
        <v>5</v>
      </c>
      <c r="I8" s="176"/>
      <c r="J8" s="157"/>
      <c r="K8" s="163"/>
      <c r="L8" s="155"/>
      <c r="M8" s="155" t="s">
        <v>4</v>
      </c>
      <c r="N8" s="155" t="s">
        <v>5</v>
      </c>
      <c r="O8" s="186"/>
      <c r="P8" s="147"/>
    </row>
    <row r="9" spans="1:18" s="5" customFormat="1" ht="96" customHeight="1" thickBot="1" x14ac:dyDescent="0.25">
      <c r="A9" s="168"/>
      <c r="B9" s="171"/>
      <c r="C9" s="171"/>
      <c r="D9" s="174"/>
      <c r="E9" s="158"/>
      <c r="F9" s="150"/>
      <c r="G9" s="150"/>
      <c r="H9" s="154"/>
      <c r="I9" s="177"/>
      <c r="J9" s="158"/>
      <c r="K9" s="164"/>
      <c r="L9" s="156"/>
      <c r="M9" s="156"/>
      <c r="N9" s="156"/>
      <c r="O9" s="187"/>
      <c r="P9" s="148"/>
    </row>
    <row r="10" spans="1:18" s="18" customFormat="1" ht="21.95" customHeight="1" x14ac:dyDescent="0.2">
      <c r="A10" s="10">
        <v>200000</v>
      </c>
      <c r="B10" s="11"/>
      <c r="C10" s="11"/>
      <c r="D10" s="12" t="s">
        <v>6</v>
      </c>
      <c r="E10" s="13">
        <f>E12+E13+E14+E15+E25+E28+E29+E33+E37+E41+E44+E47</f>
        <v>75516400</v>
      </c>
      <c r="F10" s="14">
        <f>F12+F13+F14+F15+F25+F28+F29+F33+F37+F41+F44+F47</f>
        <v>75516400</v>
      </c>
      <c r="G10" s="14">
        <f>G12+G13+G14+G15+G25+G28+G33+G37+G41+G44</f>
        <v>40100000</v>
      </c>
      <c r="H10" s="14">
        <f>H12+H13+H14+H15+H25+H28+H33+H37+H41+H44</f>
        <v>2030000</v>
      </c>
      <c r="I10" s="15">
        <f>I12+I13+I15</f>
        <v>0</v>
      </c>
      <c r="J10" s="13">
        <f>J12+J13+J14+J15+J25+J28+J33+J37+J41+J44+J27+J26</f>
        <v>30685000</v>
      </c>
      <c r="K10" s="121">
        <f>K12+K13+K14+K15+K25+K28+K33+K37+K41+K44+K27+K26</f>
        <v>30650000</v>
      </c>
      <c r="L10" s="122">
        <f>L12+L13+L14+L15+L25+L28+L33+L37+L41+L44+L27</f>
        <v>35000</v>
      </c>
      <c r="M10" s="122">
        <f>M12+M13+M14+M15+M25+M28+M33+M37+M41+M44+M27</f>
        <v>0</v>
      </c>
      <c r="N10" s="122">
        <f>N12+N13+N14+N15+N25+N28+N33+N37+N41+N44+N27</f>
        <v>0</v>
      </c>
      <c r="O10" s="123">
        <f>O12+O13+O14+O15+O25+O28+O33+O37+O41+O44+O27+O26</f>
        <v>30650000</v>
      </c>
      <c r="P10" s="16">
        <f>E10+J10</f>
        <v>106201400</v>
      </c>
      <c r="Q10" s="17"/>
      <c r="R10" s="17"/>
    </row>
    <row r="11" spans="1:18" s="18" customFormat="1" ht="21.95" customHeight="1" x14ac:dyDescent="0.2">
      <c r="A11" s="19">
        <v>210000</v>
      </c>
      <c r="B11" s="20"/>
      <c r="C11" s="20"/>
      <c r="D11" s="21" t="s">
        <v>6</v>
      </c>
      <c r="E11" s="22"/>
      <c r="F11" s="23"/>
      <c r="G11" s="23"/>
      <c r="H11" s="23"/>
      <c r="I11" s="24"/>
      <c r="J11" s="25"/>
      <c r="K11" s="124"/>
      <c r="L11" s="125"/>
      <c r="M11" s="125"/>
      <c r="N11" s="125"/>
      <c r="O11" s="126"/>
      <c r="P11" s="27"/>
    </row>
    <row r="12" spans="1:18" s="34" customFormat="1" ht="28.5" customHeight="1" x14ac:dyDescent="0.2">
      <c r="A12" s="28" t="s">
        <v>334</v>
      </c>
      <c r="B12" s="29" t="s">
        <v>119</v>
      </c>
      <c r="C12" s="29" t="s">
        <v>59</v>
      </c>
      <c r="D12" s="30" t="s">
        <v>429</v>
      </c>
      <c r="E12" s="25">
        <f>F12+I12</f>
        <v>53862000</v>
      </c>
      <c r="F12" s="1">
        <v>53862000</v>
      </c>
      <c r="G12" s="1">
        <v>40100000</v>
      </c>
      <c r="H12" s="1">
        <v>1680000</v>
      </c>
      <c r="I12" s="31"/>
      <c r="J12" s="25">
        <f>L12+O12</f>
        <v>655000</v>
      </c>
      <c r="K12" s="124">
        <v>620000</v>
      </c>
      <c r="L12" s="127">
        <v>35000</v>
      </c>
      <c r="M12" s="127"/>
      <c r="N12" s="127"/>
      <c r="O12" s="124">
        <v>620000</v>
      </c>
      <c r="P12" s="32">
        <f t="shared" ref="P12:P78" si="0">E12+J12</f>
        <v>54517000</v>
      </c>
      <c r="Q12" s="33"/>
    </row>
    <row r="13" spans="1:18" s="34" customFormat="1" ht="27.75" hidden="1" customHeight="1" x14ac:dyDescent="0.2">
      <c r="A13" s="28" t="s">
        <v>116</v>
      </c>
      <c r="B13" s="29">
        <v>6310</v>
      </c>
      <c r="C13" s="29" t="s">
        <v>71</v>
      </c>
      <c r="D13" s="30" t="s">
        <v>33</v>
      </c>
      <c r="E13" s="25">
        <f t="shared" ref="E13:E43" si="1">F13+I13</f>
        <v>0</v>
      </c>
      <c r="F13" s="1"/>
      <c r="G13" s="1"/>
      <c r="H13" s="1"/>
      <c r="I13" s="31"/>
      <c r="J13" s="25">
        <f t="shared" ref="J13:J43" si="2">L13+O13</f>
        <v>0</v>
      </c>
      <c r="K13" s="124"/>
      <c r="L13" s="127"/>
      <c r="M13" s="127"/>
      <c r="N13" s="127"/>
      <c r="O13" s="128"/>
      <c r="P13" s="32">
        <f t="shared" si="0"/>
        <v>0</v>
      </c>
    </row>
    <row r="14" spans="1:18" s="34" customFormat="1" ht="24" customHeight="1" x14ac:dyDescent="0.2">
      <c r="A14" s="28" t="s">
        <v>222</v>
      </c>
      <c r="B14" s="29" t="s">
        <v>138</v>
      </c>
      <c r="C14" s="29" t="s">
        <v>115</v>
      </c>
      <c r="D14" s="35" t="s">
        <v>139</v>
      </c>
      <c r="E14" s="25">
        <f t="shared" si="1"/>
        <v>3000000</v>
      </c>
      <c r="F14" s="1">
        <v>3000000</v>
      </c>
      <c r="G14" s="1"/>
      <c r="H14" s="1"/>
      <c r="I14" s="31"/>
      <c r="J14" s="25">
        <f t="shared" si="2"/>
        <v>0</v>
      </c>
      <c r="K14" s="124"/>
      <c r="L14" s="127"/>
      <c r="M14" s="127"/>
      <c r="N14" s="127"/>
      <c r="O14" s="128"/>
      <c r="P14" s="32">
        <f t="shared" si="0"/>
        <v>3000000</v>
      </c>
    </row>
    <row r="15" spans="1:18" s="34" customFormat="1" ht="25.5" customHeight="1" x14ac:dyDescent="0.2">
      <c r="A15" s="28" t="s">
        <v>257</v>
      </c>
      <c r="B15" s="29" t="s">
        <v>45</v>
      </c>
      <c r="C15" s="29" t="s">
        <v>48</v>
      </c>
      <c r="D15" s="36" t="s">
        <v>258</v>
      </c>
      <c r="E15" s="25">
        <f>F15+I15</f>
        <v>4350000</v>
      </c>
      <c r="F15" s="1">
        <f>SUM(F17:F24)</f>
        <v>4350000</v>
      </c>
      <c r="G15" s="1">
        <f>SUM(G17:G32)</f>
        <v>0</v>
      </c>
      <c r="H15" s="1">
        <f>SUM(H17:H32)</f>
        <v>350000</v>
      </c>
      <c r="I15" s="31"/>
      <c r="J15" s="25">
        <f>L15+O15</f>
        <v>5000000</v>
      </c>
      <c r="K15" s="124">
        <v>5000000</v>
      </c>
      <c r="L15" s="127">
        <f>SUM(L16:L22)</f>
        <v>0</v>
      </c>
      <c r="M15" s="127">
        <f>SUM(M16:M22)</f>
        <v>0</v>
      </c>
      <c r="N15" s="127">
        <f>SUM(N16:N22)</f>
        <v>0</v>
      </c>
      <c r="O15" s="124">
        <v>5000000</v>
      </c>
      <c r="P15" s="32">
        <f>E15+J15</f>
        <v>9350000</v>
      </c>
      <c r="Q15" s="33"/>
    </row>
    <row r="16" spans="1:18" s="34" customFormat="1" ht="13.5" customHeight="1" x14ac:dyDescent="0.2">
      <c r="A16" s="28"/>
      <c r="B16" s="29"/>
      <c r="C16" s="29"/>
      <c r="D16" s="36" t="s">
        <v>274</v>
      </c>
      <c r="E16" s="25"/>
      <c r="F16" s="1"/>
      <c r="G16" s="1"/>
      <c r="H16" s="1"/>
      <c r="I16" s="31"/>
      <c r="J16" s="25"/>
      <c r="K16" s="124"/>
      <c r="L16" s="127"/>
      <c r="M16" s="127"/>
      <c r="N16" s="127"/>
      <c r="O16" s="128"/>
      <c r="P16" s="32"/>
    </row>
    <row r="17" spans="1:16" s="34" customFormat="1" ht="17.25" customHeight="1" x14ac:dyDescent="0.2">
      <c r="A17" s="28"/>
      <c r="B17" s="29"/>
      <c r="C17" s="29"/>
      <c r="D17" s="35" t="s">
        <v>88</v>
      </c>
      <c r="E17" s="25">
        <f t="shared" si="1"/>
        <v>750000</v>
      </c>
      <c r="F17" s="1">
        <v>750000</v>
      </c>
      <c r="G17" s="1"/>
      <c r="H17" s="1"/>
      <c r="I17" s="31"/>
      <c r="J17" s="25">
        <f t="shared" si="2"/>
        <v>0</v>
      </c>
      <c r="K17" s="124"/>
      <c r="L17" s="127"/>
      <c r="M17" s="127"/>
      <c r="N17" s="127"/>
      <c r="O17" s="128"/>
      <c r="P17" s="32">
        <f t="shared" si="0"/>
        <v>750000</v>
      </c>
    </row>
    <row r="18" spans="1:16" s="34" customFormat="1" ht="17.25" customHeight="1" x14ac:dyDescent="0.2">
      <c r="A18" s="28"/>
      <c r="B18" s="29"/>
      <c r="C18" s="29"/>
      <c r="D18" s="35" t="s">
        <v>89</v>
      </c>
      <c r="E18" s="25">
        <f t="shared" si="1"/>
        <v>550000</v>
      </c>
      <c r="F18" s="1">
        <v>550000</v>
      </c>
      <c r="G18" s="1"/>
      <c r="H18" s="1"/>
      <c r="I18" s="31"/>
      <c r="J18" s="25">
        <f t="shared" si="2"/>
        <v>0</v>
      </c>
      <c r="K18" s="124"/>
      <c r="L18" s="127"/>
      <c r="M18" s="127"/>
      <c r="N18" s="127"/>
      <c r="O18" s="128"/>
      <c r="P18" s="32">
        <f t="shared" si="0"/>
        <v>550000</v>
      </c>
    </row>
    <row r="19" spans="1:16" s="34" customFormat="1" ht="26.25" customHeight="1" x14ac:dyDescent="0.2">
      <c r="A19" s="28"/>
      <c r="B19" s="29"/>
      <c r="C19" s="29"/>
      <c r="D19" s="35" t="s">
        <v>273</v>
      </c>
      <c r="E19" s="25">
        <f t="shared" si="1"/>
        <v>350000</v>
      </c>
      <c r="F19" s="1">
        <v>350000</v>
      </c>
      <c r="G19" s="1"/>
      <c r="H19" s="1">
        <v>350000</v>
      </c>
      <c r="I19" s="31"/>
      <c r="J19" s="25">
        <f t="shared" si="2"/>
        <v>0</v>
      </c>
      <c r="K19" s="124"/>
      <c r="L19" s="127"/>
      <c r="M19" s="127"/>
      <c r="N19" s="127"/>
      <c r="O19" s="128"/>
      <c r="P19" s="32">
        <f t="shared" si="0"/>
        <v>350000</v>
      </c>
    </row>
    <row r="20" spans="1:16" s="34" customFormat="1" ht="57" customHeight="1" x14ac:dyDescent="0.2">
      <c r="A20" s="28"/>
      <c r="B20" s="29"/>
      <c r="C20" s="29"/>
      <c r="D20" s="35" t="s">
        <v>507</v>
      </c>
      <c r="E20" s="25">
        <f t="shared" si="1"/>
        <v>1000000</v>
      </c>
      <c r="F20" s="1">
        <v>1000000</v>
      </c>
      <c r="G20" s="1"/>
      <c r="H20" s="1"/>
      <c r="I20" s="31"/>
      <c r="J20" s="25">
        <f t="shared" si="2"/>
        <v>0</v>
      </c>
      <c r="K20" s="124"/>
      <c r="L20" s="127"/>
      <c r="M20" s="127"/>
      <c r="N20" s="127"/>
      <c r="O20" s="128"/>
      <c r="P20" s="32">
        <f t="shared" si="0"/>
        <v>1000000</v>
      </c>
    </row>
    <row r="21" spans="1:16" s="34" customFormat="1" ht="18" customHeight="1" x14ac:dyDescent="0.2">
      <c r="A21" s="28"/>
      <c r="B21" s="29"/>
      <c r="C21" s="29"/>
      <c r="D21" s="35" t="s">
        <v>345</v>
      </c>
      <c r="E21" s="25">
        <f t="shared" si="1"/>
        <v>1000000</v>
      </c>
      <c r="F21" s="1">
        <v>1000000</v>
      </c>
      <c r="G21" s="1"/>
      <c r="H21" s="1"/>
      <c r="I21" s="31"/>
      <c r="J21" s="25">
        <f t="shared" si="2"/>
        <v>0</v>
      </c>
      <c r="K21" s="124"/>
      <c r="L21" s="127"/>
      <c r="M21" s="127"/>
      <c r="N21" s="127"/>
      <c r="O21" s="128"/>
      <c r="P21" s="32">
        <f t="shared" si="0"/>
        <v>1000000</v>
      </c>
    </row>
    <row r="22" spans="1:16" s="34" customFormat="1" ht="42.75" customHeight="1" x14ac:dyDescent="0.2">
      <c r="A22" s="28"/>
      <c r="B22" s="29"/>
      <c r="C22" s="29"/>
      <c r="D22" s="35" t="s">
        <v>284</v>
      </c>
      <c r="E22" s="25">
        <f t="shared" si="1"/>
        <v>500000</v>
      </c>
      <c r="F22" s="1">
        <v>500000</v>
      </c>
      <c r="G22" s="1"/>
      <c r="H22" s="1"/>
      <c r="I22" s="31"/>
      <c r="J22" s="25">
        <f t="shared" si="2"/>
        <v>0</v>
      </c>
      <c r="K22" s="124"/>
      <c r="L22" s="127"/>
      <c r="M22" s="127"/>
      <c r="N22" s="127"/>
      <c r="O22" s="128"/>
      <c r="P22" s="32">
        <f t="shared" si="0"/>
        <v>500000</v>
      </c>
    </row>
    <row r="23" spans="1:16" s="34" customFormat="1" ht="35.25" customHeight="1" x14ac:dyDescent="0.2">
      <c r="A23" s="28"/>
      <c r="B23" s="29"/>
      <c r="C23" s="29"/>
      <c r="D23" s="35" t="s">
        <v>473</v>
      </c>
      <c r="E23" s="25">
        <f>F23+I23</f>
        <v>200000</v>
      </c>
      <c r="F23" s="1">
        <v>200000</v>
      </c>
      <c r="G23" s="1"/>
      <c r="H23" s="1"/>
      <c r="I23" s="31"/>
      <c r="J23" s="25">
        <f>L23+O23</f>
        <v>0</v>
      </c>
      <c r="K23" s="124"/>
      <c r="L23" s="127"/>
      <c r="M23" s="127"/>
      <c r="N23" s="127"/>
      <c r="O23" s="128"/>
      <c r="P23" s="32">
        <f t="shared" si="0"/>
        <v>200000</v>
      </c>
    </row>
    <row r="24" spans="1:16" s="34" customFormat="1" ht="24.75" customHeight="1" x14ac:dyDescent="0.2">
      <c r="A24" s="28"/>
      <c r="B24" s="29"/>
      <c r="C24" s="29"/>
      <c r="D24" s="35" t="s">
        <v>505</v>
      </c>
      <c r="E24" s="25">
        <f>F24+I24</f>
        <v>0</v>
      </c>
      <c r="F24" s="1"/>
      <c r="G24" s="1"/>
      <c r="H24" s="1"/>
      <c r="I24" s="31"/>
      <c r="J24" s="25">
        <f>L24+O24</f>
        <v>1000000</v>
      </c>
      <c r="K24" s="124">
        <v>1000000</v>
      </c>
      <c r="L24" s="127"/>
      <c r="M24" s="127"/>
      <c r="N24" s="127"/>
      <c r="O24" s="128">
        <v>1000000</v>
      </c>
      <c r="P24" s="32">
        <f>E24+J24</f>
        <v>1000000</v>
      </c>
    </row>
    <row r="25" spans="1:16" s="34" customFormat="1" ht="22.5" customHeight="1" x14ac:dyDescent="0.2">
      <c r="A25" s="28" t="s">
        <v>430</v>
      </c>
      <c r="B25" s="29" t="s">
        <v>431</v>
      </c>
      <c r="C25" s="29" t="s">
        <v>322</v>
      </c>
      <c r="D25" s="36" t="s">
        <v>321</v>
      </c>
      <c r="E25" s="25">
        <f t="shared" si="1"/>
        <v>500000</v>
      </c>
      <c r="F25" s="1">
        <v>500000</v>
      </c>
      <c r="G25" s="1"/>
      <c r="H25" s="1"/>
      <c r="I25" s="31"/>
      <c r="J25" s="25">
        <f t="shared" si="2"/>
        <v>0</v>
      </c>
      <c r="K25" s="124"/>
      <c r="L25" s="127"/>
      <c r="M25" s="127"/>
      <c r="N25" s="127"/>
      <c r="O25" s="128"/>
      <c r="P25" s="32">
        <f t="shared" si="0"/>
        <v>500000</v>
      </c>
    </row>
    <row r="26" spans="1:16" s="34" customFormat="1" ht="22.5" customHeight="1" x14ac:dyDescent="0.2">
      <c r="A26" s="28" t="s">
        <v>494</v>
      </c>
      <c r="B26" s="29" t="s">
        <v>495</v>
      </c>
      <c r="C26" s="29" t="s">
        <v>69</v>
      </c>
      <c r="D26" s="36" t="s">
        <v>496</v>
      </c>
      <c r="E26" s="25"/>
      <c r="F26" s="1"/>
      <c r="G26" s="1"/>
      <c r="H26" s="1"/>
      <c r="I26" s="31"/>
      <c r="J26" s="25">
        <f t="shared" si="2"/>
        <v>14000000</v>
      </c>
      <c r="K26" s="124">
        <v>14000000</v>
      </c>
      <c r="L26" s="127"/>
      <c r="M26" s="127"/>
      <c r="N26" s="127"/>
      <c r="O26" s="128">
        <v>14000000</v>
      </c>
      <c r="P26" s="32">
        <f t="shared" si="0"/>
        <v>14000000</v>
      </c>
    </row>
    <row r="27" spans="1:16" s="34" customFormat="1" ht="24.75" customHeight="1" x14ac:dyDescent="0.2">
      <c r="A27" s="37" t="s">
        <v>223</v>
      </c>
      <c r="B27" s="29" t="s">
        <v>140</v>
      </c>
      <c r="C27" s="29" t="s">
        <v>71</v>
      </c>
      <c r="D27" s="38" t="s">
        <v>104</v>
      </c>
      <c r="E27" s="25">
        <f t="shared" si="1"/>
        <v>0</v>
      </c>
      <c r="F27" s="1"/>
      <c r="G27" s="1"/>
      <c r="H27" s="1"/>
      <c r="I27" s="31"/>
      <c r="J27" s="25">
        <f t="shared" si="2"/>
        <v>11000000</v>
      </c>
      <c r="K27" s="124">
        <v>11000000</v>
      </c>
      <c r="L27" s="127"/>
      <c r="M27" s="127"/>
      <c r="N27" s="127"/>
      <c r="O27" s="128">
        <v>11000000</v>
      </c>
      <c r="P27" s="32">
        <f t="shared" si="0"/>
        <v>11000000</v>
      </c>
    </row>
    <row r="28" spans="1:16" s="34" customFormat="1" ht="30.75" customHeight="1" x14ac:dyDescent="0.2">
      <c r="A28" s="28" t="s">
        <v>259</v>
      </c>
      <c r="B28" s="29" t="s">
        <v>260</v>
      </c>
      <c r="C28" s="29" t="s">
        <v>71</v>
      </c>
      <c r="D28" s="35" t="s">
        <v>276</v>
      </c>
      <c r="E28" s="25">
        <f>F28+I28</f>
        <v>300000</v>
      </c>
      <c r="F28" s="1">
        <v>300000</v>
      </c>
      <c r="G28" s="1"/>
      <c r="H28" s="1"/>
      <c r="I28" s="31"/>
      <c r="J28" s="25">
        <f t="shared" si="2"/>
        <v>0</v>
      </c>
      <c r="K28" s="124"/>
      <c r="L28" s="127"/>
      <c r="M28" s="127"/>
      <c r="N28" s="127"/>
      <c r="O28" s="128"/>
      <c r="P28" s="32">
        <f t="shared" si="0"/>
        <v>300000</v>
      </c>
    </row>
    <row r="29" spans="1:16" s="34" customFormat="1" ht="27" customHeight="1" x14ac:dyDescent="0.2">
      <c r="A29" s="28" t="s">
        <v>479</v>
      </c>
      <c r="B29" s="39" t="s">
        <v>450</v>
      </c>
      <c r="C29" s="29" t="s">
        <v>71</v>
      </c>
      <c r="D29" s="40" t="s">
        <v>295</v>
      </c>
      <c r="E29" s="25">
        <f>F29+I29</f>
        <v>1204400</v>
      </c>
      <c r="F29" s="1">
        <f>F31+F32</f>
        <v>1204400</v>
      </c>
      <c r="G29" s="1"/>
      <c r="H29" s="1"/>
      <c r="I29" s="31"/>
      <c r="J29" s="25"/>
      <c r="K29" s="124"/>
      <c r="L29" s="127"/>
      <c r="M29" s="127"/>
      <c r="N29" s="127"/>
      <c r="O29" s="128"/>
      <c r="P29" s="32">
        <f t="shared" si="0"/>
        <v>1204400</v>
      </c>
    </row>
    <row r="30" spans="1:16" s="34" customFormat="1" ht="15.75" customHeight="1" x14ac:dyDescent="0.2">
      <c r="A30" s="28"/>
      <c r="B30" s="39"/>
      <c r="C30" s="29"/>
      <c r="D30" s="40" t="s">
        <v>296</v>
      </c>
      <c r="E30" s="25"/>
      <c r="F30" s="1"/>
      <c r="G30" s="1"/>
      <c r="H30" s="1"/>
      <c r="I30" s="31"/>
      <c r="J30" s="25"/>
      <c r="K30" s="124"/>
      <c r="L30" s="127"/>
      <c r="M30" s="127"/>
      <c r="N30" s="127"/>
      <c r="O30" s="128"/>
      <c r="P30" s="32"/>
    </row>
    <row r="31" spans="1:16" s="34" customFormat="1" ht="54.75" customHeight="1" x14ac:dyDescent="0.2">
      <c r="A31" s="28"/>
      <c r="B31" s="39"/>
      <c r="C31" s="29"/>
      <c r="D31" s="140" t="s">
        <v>474</v>
      </c>
      <c r="E31" s="25">
        <f>F31+I31</f>
        <v>1000000</v>
      </c>
      <c r="F31" s="1">
        <v>1000000</v>
      </c>
      <c r="G31" s="1"/>
      <c r="H31" s="1"/>
      <c r="I31" s="31"/>
      <c r="J31" s="25">
        <f>L31+O31</f>
        <v>0</v>
      </c>
      <c r="K31" s="124"/>
      <c r="L31" s="127"/>
      <c r="M31" s="127"/>
      <c r="N31" s="127"/>
      <c r="O31" s="128"/>
      <c r="P31" s="32">
        <f t="shared" si="0"/>
        <v>1000000</v>
      </c>
    </row>
    <row r="32" spans="1:16" s="34" customFormat="1" ht="42.75" customHeight="1" x14ac:dyDescent="0.2">
      <c r="A32" s="28"/>
      <c r="B32" s="39"/>
      <c r="C32" s="29"/>
      <c r="D32" s="140" t="s">
        <v>475</v>
      </c>
      <c r="E32" s="25">
        <f>F32+I32</f>
        <v>204400</v>
      </c>
      <c r="F32" s="1">
        <v>204400</v>
      </c>
      <c r="G32" s="1"/>
      <c r="H32" s="1"/>
      <c r="I32" s="31"/>
      <c r="J32" s="25">
        <f>L32+O32</f>
        <v>0</v>
      </c>
      <c r="K32" s="124"/>
      <c r="L32" s="127"/>
      <c r="M32" s="127"/>
      <c r="N32" s="127"/>
      <c r="O32" s="128"/>
      <c r="P32" s="32">
        <f t="shared" si="0"/>
        <v>204400</v>
      </c>
    </row>
    <row r="33" spans="1:17" s="34" customFormat="1" ht="30.75" customHeight="1" x14ac:dyDescent="0.2">
      <c r="A33" s="28" t="s">
        <v>269</v>
      </c>
      <c r="B33" s="29" t="s">
        <v>270</v>
      </c>
      <c r="C33" s="29" t="s">
        <v>115</v>
      </c>
      <c r="D33" s="35" t="s">
        <v>432</v>
      </c>
      <c r="E33" s="25">
        <f t="shared" si="1"/>
        <v>300000</v>
      </c>
      <c r="F33" s="1">
        <f>F35+F36</f>
        <v>300000</v>
      </c>
      <c r="G33" s="1">
        <f>G35+G36</f>
        <v>0</v>
      </c>
      <c r="H33" s="1">
        <f>H35+H36</f>
        <v>0</v>
      </c>
      <c r="I33" s="31"/>
      <c r="J33" s="25">
        <f t="shared" si="2"/>
        <v>0</v>
      </c>
      <c r="K33" s="124"/>
      <c r="L33" s="127"/>
      <c r="M33" s="127"/>
      <c r="N33" s="127"/>
      <c r="O33" s="128"/>
      <c r="P33" s="32">
        <f t="shared" si="0"/>
        <v>300000</v>
      </c>
    </row>
    <row r="34" spans="1:17" s="34" customFormat="1" ht="13.5" customHeight="1" x14ac:dyDescent="0.2">
      <c r="A34" s="28"/>
      <c r="B34" s="29"/>
      <c r="C34" s="29"/>
      <c r="D34" s="36" t="s">
        <v>274</v>
      </c>
      <c r="E34" s="25"/>
      <c r="F34" s="1"/>
      <c r="G34" s="1"/>
      <c r="H34" s="1"/>
      <c r="I34" s="31"/>
      <c r="J34" s="25"/>
      <c r="K34" s="124"/>
      <c r="L34" s="127"/>
      <c r="M34" s="127"/>
      <c r="N34" s="127"/>
      <c r="O34" s="128"/>
      <c r="P34" s="32"/>
    </row>
    <row r="35" spans="1:17" s="34" customFormat="1" ht="66.95" customHeight="1" x14ac:dyDescent="0.2">
      <c r="A35" s="28"/>
      <c r="B35" s="29"/>
      <c r="C35" s="29"/>
      <c r="D35" s="35" t="s">
        <v>275</v>
      </c>
      <c r="E35" s="25">
        <f t="shared" si="1"/>
        <v>50000</v>
      </c>
      <c r="F35" s="1">
        <v>50000</v>
      </c>
      <c r="G35" s="1"/>
      <c r="H35" s="1"/>
      <c r="I35" s="31"/>
      <c r="J35" s="25">
        <f t="shared" si="2"/>
        <v>0</v>
      </c>
      <c r="K35" s="124"/>
      <c r="L35" s="127"/>
      <c r="M35" s="127"/>
      <c r="N35" s="127"/>
      <c r="O35" s="128"/>
      <c r="P35" s="32">
        <f t="shared" si="0"/>
        <v>50000</v>
      </c>
    </row>
    <row r="36" spans="1:17" s="34" customFormat="1" ht="66" customHeight="1" x14ac:dyDescent="0.2">
      <c r="A36" s="28"/>
      <c r="B36" s="29"/>
      <c r="C36" s="29"/>
      <c r="D36" s="35" t="s">
        <v>114</v>
      </c>
      <c r="E36" s="25">
        <f t="shared" si="1"/>
        <v>250000</v>
      </c>
      <c r="F36" s="1">
        <v>250000</v>
      </c>
      <c r="G36" s="1"/>
      <c r="H36" s="1"/>
      <c r="I36" s="31"/>
      <c r="J36" s="25">
        <f t="shared" si="2"/>
        <v>0</v>
      </c>
      <c r="K36" s="124"/>
      <c r="L36" s="127"/>
      <c r="M36" s="127"/>
      <c r="N36" s="127"/>
      <c r="O36" s="128"/>
      <c r="P36" s="32">
        <f t="shared" si="0"/>
        <v>250000</v>
      </c>
    </row>
    <row r="37" spans="1:17" s="34" customFormat="1" ht="30.75" customHeight="1" x14ac:dyDescent="0.2">
      <c r="A37" s="28" t="s">
        <v>261</v>
      </c>
      <c r="B37" s="29" t="s">
        <v>262</v>
      </c>
      <c r="C37" s="29" t="s">
        <v>263</v>
      </c>
      <c r="D37" s="35" t="s">
        <v>265</v>
      </c>
      <c r="E37" s="25">
        <f t="shared" si="1"/>
        <v>8700000</v>
      </c>
      <c r="F37" s="1">
        <f>F39+F40</f>
        <v>8700000</v>
      </c>
      <c r="G37" s="1">
        <f>G39+G40</f>
        <v>0</v>
      </c>
      <c r="H37" s="1">
        <f>H39+H40</f>
        <v>0</v>
      </c>
      <c r="I37" s="31"/>
      <c r="J37" s="25">
        <f t="shared" si="2"/>
        <v>0</v>
      </c>
      <c r="K37" s="124"/>
      <c r="L37" s="127"/>
      <c r="M37" s="127"/>
      <c r="N37" s="127"/>
      <c r="O37" s="128"/>
      <c r="P37" s="32">
        <f t="shared" si="0"/>
        <v>8700000</v>
      </c>
    </row>
    <row r="38" spans="1:17" s="34" customFormat="1" ht="12.75" customHeight="1" x14ac:dyDescent="0.2">
      <c r="A38" s="28"/>
      <c r="B38" s="29"/>
      <c r="C38" s="29"/>
      <c r="D38" s="36" t="s">
        <v>274</v>
      </c>
      <c r="E38" s="25"/>
      <c r="F38" s="1"/>
      <c r="G38" s="1"/>
      <c r="H38" s="1"/>
      <c r="I38" s="31"/>
      <c r="J38" s="25"/>
      <c r="K38" s="124"/>
      <c r="L38" s="127"/>
      <c r="M38" s="127"/>
      <c r="N38" s="127"/>
      <c r="O38" s="128"/>
      <c r="P38" s="32"/>
    </row>
    <row r="39" spans="1:17" s="34" customFormat="1" ht="27" customHeight="1" x14ac:dyDescent="0.2">
      <c r="A39" s="28"/>
      <c r="B39" s="29"/>
      <c r="C39" s="29"/>
      <c r="D39" s="35" t="s">
        <v>264</v>
      </c>
      <c r="E39" s="25">
        <f>F39+I39</f>
        <v>8500000</v>
      </c>
      <c r="F39" s="1">
        <v>8500000</v>
      </c>
      <c r="G39" s="1"/>
      <c r="H39" s="1"/>
      <c r="I39" s="31"/>
      <c r="J39" s="25">
        <f t="shared" si="2"/>
        <v>0</v>
      </c>
      <c r="K39" s="124"/>
      <c r="L39" s="127"/>
      <c r="M39" s="127"/>
      <c r="N39" s="127"/>
      <c r="O39" s="128"/>
      <c r="P39" s="32">
        <f t="shared" si="0"/>
        <v>8500000</v>
      </c>
    </row>
    <row r="40" spans="1:17" s="34" customFormat="1" ht="36.75" customHeight="1" x14ac:dyDescent="0.2">
      <c r="A40" s="28"/>
      <c r="B40" s="29"/>
      <c r="C40" s="29"/>
      <c r="D40" s="35" t="s">
        <v>266</v>
      </c>
      <c r="E40" s="25">
        <f t="shared" si="1"/>
        <v>200000</v>
      </c>
      <c r="F40" s="1">
        <v>200000</v>
      </c>
      <c r="G40" s="1"/>
      <c r="H40" s="1"/>
      <c r="I40" s="31"/>
      <c r="J40" s="25">
        <f t="shared" si="2"/>
        <v>0</v>
      </c>
      <c r="K40" s="124"/>
      <c r="L40" s="127"/>
      <c r="M40" s="127"/>
      <c r="N40" s="127"/>
      <c r="O40" s="128"/>
      <c r="P40" s="32">
        <f t="shared" si="0"/>
        <v>200000</v>
      </c>
    </row>
    <row r="41" spans="1:17" s="34" customFormat="1" ht="30.75" customHeight="1" x14ac:dyDescent="0.2">
      <c r="A41" s="28" t="s">
        <v>267</v>
      </c>
      <c r="B41" s="29" t="s">
        <v>268</v>
      </c>
      <c r="C41" s="29" t="s">
        <v>263</v>
      </c>
      <c r="D41" s="35" t="s">
        <v>283</v>
      </c>
      <c r="E41" s="25">
        <f t="shared" si="1"/>
        <v>800000</v>
      </c>
      <c r="F41" s="1">
        <f>F43</f>
        <v>800000</v>
      </c>
      <c r="G41" s="1">
        <f>G43</f>
        <v>0</v>
      </c>
      <c r="H41" s="1">
        <f>H43</f>
        <v>0</v>
      </c>
      <c r="I41" s="31"/>
      <c r="J41" s="25">
        <f t="shared" si="2"/>
        <v>30000</v>
      </c>
      <c r="K41" s="124">
        <v>30000</v>
      </c>
      <c r="L41" s="127"/>
      <c r="M41" s="127"/>
      <c r="N41" s="127"/>
      <c r="O41" s="128">
        <v>30000</v>
      </c>
      <c r="P41" s="32">
        <f t="shared" si="0"/>
        <v>830000</v>
      </c>
    </row>
    <row r="42" spans="1:17" s="34" customFormat="1" ht="14.25" customHeight="1" x14ac:dyDescent="0.2">
      <c r="A42" s="28"/>
      <c r="B42" s="29"/>
      <c r="C42" s="29"/>
      <c r="D42" s="36" t="s">
        <v>274</v>
      </c>
      <c r="E42" s="25"/>
      <c r="F42" s="1"/>
      <c r="G42" s="1"/>
      <c r="H42" s="1"/>
      <c r="I42" s="31"/>
      <c r="J42" s="25"/>
      <c r="K42" s="124"/>
      <c r="L42" s="127"/>
      <c r="M42" s="127"/>
      <c r="N42" s="127"/>
      <c r="O42" s="128"/>
      <c r="P42" s="32"/>
    </row>
    <row r="43" spans="1:17" s="34" customFormat="1" ht="41.25" customHeight="1" x14ac:dyDescent="0.2">
      <c r="A43" s="28"/>
      <c r="B43" s="29"/>
      <c r="C43" s="29"/>
      <c r="D43" s="35" t="s">
        <v>508</v>
      </c>
      <c r="E43" s="25">
        <f t="shared" si="1"/>
        <v>800000</v>
      </c>
      <c r="F43" s="1">
        <v>800000</v>
      </c>
      <c r="G43" s="1"/>
      <c r="H43" s="1"/>
      <c r="I43" s="31"/>
      <c r="J43" s="25">
        <f t="shared" si="2"/>
        <v>30000</v>
      </c>
      <c r="K43" s="124">
        <v>30000</v>
      </c>
      <c r="L43" s="127"/>
      <c r="M43" s="127"/>
      <c r="N43" s="127"/>
      <c r="O43" s="128">
        <v>30000</v>
      </c>
      <c r="P43" s="32">
        <f t="shared" si="0"/>
        <v>830000</v>
      </c>
    </row>
    <row r="44" spans="1:17" s="34" customFormat="1" ht="22.5" hidden="1" customHeight="1" x14ac:dyDescent="0.2">
      <c r="A44" s="28" t="s">
        <v>272</v>
      </c>
      <c r="B44" s="29" t="s">
        <v>271</v>
      </c>
      <c r="C44" s="29" t="s">
        <v>263</v>
      </c>
      <c r="D44" s="35" t="s">
        <v>282</v>
      </c>
      <c r="E44" s="25"/>
      <c r="F44" s="1"/>
      <c r="G44" s="1"/>
      <c r="H44" s="1"/>
      <c r="I44" s="31"/>
      <c r="J44" s="25"/>
      <c r="K44" s="124"/>
      <c r="L44" s="127"/>
      <c r="M44" s="127"/>
      <c r="N44" s="127"/>
      <c r="O44" s="128"/>
      <c r="P44" s="27">
        <f t="shared" si="0"/>
        <v>0</v>
      </c>
    </row>
    <row r="45" spans="1:17" s="34" customFormat="1" ht="13.5" hidden="1" customHeight="1" x14ac:dyDescent="0.2">
      <c r="A45" s="28"/>
      <c r="B45" s="29"/>
      <c r="C45" s="29"/>
      <c r="D45" s="36" t="s">
        <v>274</v>
      </c>
      <c r="E45" s="25"/>
      <c r="F45" s="1"/>
      <c r="G45" s="1"/>
      <c r="H45" s="1"/>
      <c r="I45" s="31"/>
      <c r="J45" s="25"/>
      <c r="K45" s="124"/>
      <c r="L45" s="127"/>
      <c r="M45" s="127"/>
      <c r="N45" s="127"/>
      <c r="O45" s="128"/>
      <c r="P45" s="27">
        <f t="shared" si="0"/>
        <v>0</v>
      </c>
    </row>
    <row r="46" spans="1:17" s="34" customFormat="1" ht="31.5" hidden="1" customHeight="1" x14ac:dyDescent="0.2">
      <c r="A46" s="28"/>
      <c r="B46" s="29"/>
      <c r="C46" s="29"/>
      <c r="D46" s="35" t="s">
        <v>335</v>
      </c>
      <c r="E46" s="25"/>
      <c r="F46" s="1"/>
      <c r="G46" s="1"/>
      <c r="H46" s="1"/>
      <c r="I46" s="31"/>
      <c r="J46" s="25">
        <f>L46+O46</f>
        <v>0</v>
      </c>
      <c r="K46" s="124"/>
      <c r="L46" s="127"/>
      <c r="M46" s="127"/>
      <c r="N46" s="127"/>
      <c r="O46" s="128"/>
      <c r="P46" s="27">
        <f t="shared" si="0"/>
        <v>0</v>
      </c>
    </row>
    <row r="47" spans="1:17" s="34" customFormat="1" ht="18" customHeight="1" x14ac:dyDescent="0.2">
      <c r="A47" s="28" t="s">
        <v>502</v>
      </c>
      <c r="B47" s="29" t="s">
        <v>503</v>
      </c>
      <c r="C47" s="29" t="s">
        <v>94</v>
      </c>
      <c r="D47" s="35" t="s">
        <v>504</v>
      </c>
      <c r="E47" s="25">
        <f>F47+I47</f>
        <v>2500000</v>
      </c>
      <c r="F47" s="1">
        <v>2500000</v>
      </c>
      <c r="G47" s="1"/>
      <c r="H47" s="1"/>
      <c r="I47" s="31"/>
      <c r="J47" s="25">
        <f>L47+O47</f>
        <v>0</v>
      </c>
      <c r="K47" s="124"/>
      <c r="L47" s="127"/>
      <c r="M47" s="127"/>
      <c r="N47" s="127"/>
      <c r="O47" s="128"/>
      <c r="P47" s="32">
        <f>E47+J47</f>
        <v>2500000</v>
      </c>
    </row>
    <row r="48" spans="1:17" s="18" customFormat="1" ht="22.15" customHeight="1" x14ac:dyDescent="0.2">
      <c r="A48" s="41" t="s">
        <v>176</v>
      </c>
      <c r="B48" s="20"/>
      <c r="C48" s="20"/>
      <c r="D48" s="42" t="s">
        <v>61</v>
      </c>
      <c r="E48" s="43">
        <f>E50+E51+E52+E55+E57+E58+E60+E61+E62+E63+E64++E65+E71</f>
        <v>830192600</v>
      </c>
      <c r="F48" s="23">
        <f>F50+F51+F52+F55+F57+F58+F60+F61+F62+F63+F64++F65+F71</f>
        <v>830192600</v>
      </c>
      <c r="G48" s="23">
        <f>G50+G51+G52+G55+G57+G58+G60+G61+G62+G63+G64++G65+G71</f>
        <v>542524400</v>
      </c>
      <c r="H48" s="23">
        <f>H50+H51+H52+H55+H57+H58+H60+H61+H62+H63+H64++H65+H71</f>
        <v>78304900</v>
      </c>
      <c r="I48" s="44">
        <f>I50+I51+I52+I55+I57+I58+I60+I61+I62+I63+I64++I65+I71</f>
        <v>0</v>
      </c>
      <c r="J48" s="22">
        <f>J50+J51+J52+J55+J57+J58+J60+J61+J62+J63+J64+J65+J71</f>
        <v>84046100</v>
      </c>
      <c r="K48" s="129">
        <f>K50+K51+K52+K55+K57+K58+K60+K61+K62+K63+K64+K65+K71</f>
        <v>42000000</v>
      </c>
      <c r="L48" s="129">
        <f>L50+L51+L52+L55+L57+L58+L60+L61+L62+L63+L64+L65+L71</f>
        <v>41888100</v>
      </c>
      <c r="M48" s="129">
        <f>M50+M51+M52+M55+M57+M58+M60+M61++M62+M63+M64+M65+M71</f>
        <v>8088900</v>
      </c>
      <c r="N48" s="129">
        <f>N50+N51+N52+N55+N57+N58+N60+N61+N62+N63+N64+N65+N71</f>
        <v>2496700</v>
      </c>
      <c r="O48" s="130">
        <f>O50+O51+O52+O55+O57+O58+O60+O61++O62+O63+O64+O65+O71</f>
        <v>42158000</v>
      </c>
      <c r="P48" s="27">
        <f t="shared" si="0"/>
        <v>914238700</v>
      </c>
      <c r="Q48" s="17"/>
    </row>
    <row r="49" spans="1:21" s="18" customFormat="1" ht="21.75" customHeight="1" x14ac:dyDescent="0.2">
      <c r="A49" s="41" t="s">
        <v>224</v>
      </c>
      <c r="B49" s="20"/>
      <c r="C49" s="20"/>
      <c r="D49" s="42" t="s">
        <v>61</v>
      </c>
      <c r="E49" s="22"/>
      <c r="F49" s="23"/>
      <c r="G49" s="23"/>
      <c r="H49" s="23"/>
      <c r="I49" s="24"/>
      <c r="J49" s="25"/>
      <c r="K49" s="124"/>
      <c r="L49" s="125"/>
      <c r="M49" s="125"/>
      <c r="N49" s="125"/>
      <c r="O49" s="126"/>
      <c r="P49" s="27"/>
    </row>
    <row r="50" spans="1:21" s="34" customFormat="1" ht="18.75" customHeight="1" x14ac:dyDescent="0.2">
      <c r="A50" s="28" t="s">
        <v>225</v>
      </c>
      <c r="B50" s="29" t="s">
        <v>119</v>
      </c>
      <c r="C50" s="29" t="s">
        <v>59</v>
      </c>
      <c r="D50" s="30" t="s">
        <v>29</v>
      </c>
      <c r="E50" s="25">
        <f>F50+I50</f>
        <v>4420000</v>
      </c>
      <c r="F50" s="1">
        <v>4420000</v>
      </c>
      <c r="G50" s="1">
        <v>3539000</v>
      </c>
      <c r="H50" s="1"/>
      <c r="I50" s="31"/>
      <c r="J50" s="25">
        <f>L50+O50</f>
        <v>0</v>
      </c>
      <c r="K50" s="124"/>
      <c r="L50" s="127"/>
      <c r="M50" s="127"/>
      <c r="N50" s="127"/>
      <c r="O50" s="128"/>
      <c r="P50" s="32">
        <f t="shared" si="0"/>
        <v>4420000</v>
      </c>
      <c r="Q50" s="33"/>
      <c r="R50" s="33"/>
      <c r="S50" s="33"/>
    </row>
    <row r="51" spans="1:21" s="34" customFormat="1" ht="15" customHeight="1" x14ac:dyDescent="0.2">
      <c r="A51" s="28" t="s">
        <v>226</v>
      </c>
      <c r="B51" s="29">
        <v>1010</v>
      </c>
      <c r="C51" s="29" t="s">
        <v>78</v>
      </c>
      <c r="D51" s="30" t="s">
        <v>141</v>
      </c>
      <c r="E51" s="25">
        <f t="shared" ref="E51:E93" si="3">F51+I51</f>
        <v>188791300</v>
      </c>
      <c r="F51" s="1">
        <v>188791300</v>
      </c>
      <c r="G51" s="1">
        <v>117815800</v>
      </c>
      <c r="H51" s="1">
        <v>22168000</v>
      </c>
      <c r="I51" s="31"/>
      <c r="J51" s="25">
        <f>L51+O51</f>
        <v>19520400</v>
      </c>
      <c r="K51" s="124">
        <v>650000</v>
      </c>
      <c r="L51" s="127">
        <v>18870400</v>
      </c>
      <c r="M51" s="127">
        <v>981100</v>
      </c>
      <c r="N51" s="127"/>
      <c r="O51" s="128">
        <v>650000</v>
      </c>
      <c r="P51" s="32">
        <f t="shared" si="0"/>
        <v>208311700</v>
      </c>
      <c r="Q51" s="46"/>
      <c r="R51" s="46"/>
      <c r="S51" s="46"/>
      <c r="T51" s="46"/>
    </row>
    <row r="52" spans="1:21" s="34" customFormat="1" ht="62.25" customHeight="1" x14ac:dyDescent="0.2">
      <c r="A52" s="28" t="s">
        <v>227</v>
      </c>
      <c r="B52" s="29">
        <v>1020</v>
      </c>
      <c r="C52" s="29" t="s">
        <v>79</v>
      </c>
      <c r="D52" s="30" t="s">
        <v>30</v>
      </c>
      <c r="E52" s="25">
        <f t="shared" si="3"/>
        <v>421301400</v>
      </c>
      <c r="F52" s="1">
        <f>419904400+1397000</f>
        <v>421301400</v>
      </c>
      <c r="G52" s="1">
        <f>286938200+857800</f>
        <v>287796000</v>
      </c>
      <c r="H52" s="1">
        <v>35502700</v>
      </c>
      <c r="I52" s="31"/>
      <c r="J52" s="25">
        <f t="shared" ref="J52:J71" si="4">L52+O52</f>
        <v>44950700</v>
      </c>
      <c r="K52" s="124">
        <v>40560000</v>
      </c>
      <c r="L52" s="127">
        <v>4370700</v>
      </c>
      <c r="M52" s="127">
        <v>1754500</v>
      </c>
      <c r="N52" s="127">
        <v>8000</v>
      </c>
      <c r="O52" s="128">
        <f>20000+40560000</f>
        <v>40580000</v>
      </c>
      <c r="P52" s="32">
        <f t="shared" si="0"/>
        <v>466252100</v>
      </c>
      <c r="Q52" s="47"/>
      <c r="R52" s="47"/>
      <c r="S52" s="47"/>
      <c r="T52" s="47"/>
    </row>
    <row r="53" spans="1:21" s="34" customFormat="1" ht="41.25" customHeight="1" x14ac:dyDescent="0.2">
      <c r="A53" s="28"/>
      <c r="B53" s="29"/>
      <c r="C53" s="29"/>
      <c r="D53" s="48" t="s">
        <v>50</v>
      </c>
      <c r="E53" s="25">
        <f t="shared" si="3"/>
        <v>280812700</v>
      </c>
      <c r="F53" s="1">
        <v>280812700</v>
      </c>
      <c r="G53" s="1">
        <v>230174300</v>
      </c>
      <c r="H53" s="1"/>
      <c r="I53" s="31"/>
      <c r="J53" s="25">
        <f t="shared" si="4"/>
        <v>0</v>
      </c>
      <c r="K53" s="124"/>
      <c r="L53" s="127"/>
      <c r="M53" s="127"/>
      <c r="N53" s="127"/>
      <c r="O53" s="128"/>
      <c r="P53" s="32">
        <f t="shared" si="0"/>
        <v>280812700</v>
      </c>
      <c r="Q53" s="33"/>
    </row>
    <row r="54" spans="1:21" s="34" customFormat="1" ht="34.9" customHeight="1" x14ac:dyDescent="0.2">
      <c r="A54" s="28"/>
      <c r="B54" s="29"/>
      <c r="C54" s="29"/>
      <c r="D54" s="49" t="s">
        <v>509</v>
      </c>
      <c r="E54" s="25">
        <f>F54+I54</f>
        <v>1397000</v>
      </c>
      <c r="F54" s="1">
        <v>1397000</v>
      </c>
      <c r="G54" s="1">
        <v>857800</v>
      </c>
      <c r="H54" s="1"/>
      <c r="I54" s="31"/>
      <c r="J54" s="25"/>
      <c r="K54" s="124"/>
      <c r="L54" s="127"/>
      <c r="M54" s="127"/>
      <c r="N54" s="127"/>
      <c r="O54" s="128"/>
      <c r="P54" s="32">
        <f>E54+J54</f>
        <v>1397000</v>
      </c>
    </row>
    <row r="55" spans="1:21" s="34" customFormat="1" ht="63.75" customHeight="1" x14ac:dyDescent="0.2">
      <c r="A55" s="28" t="s">
        <v>228</v>
      </c>
      <c r="B55" s="29">
        <v>1070</v>
      </c>
      <c r="C55" s="29" t="s">
        <v>80</v>
      </c>
      <c r="D55" s="50" t="s">
        <v>31</v>
      </c>
      <c r="E55" s="25">
        <f t="shared" si="3"/>
        <v>17562000</v>
      </c>
      <c r="F55" s="1">
        <f>17562000</f>
        <v>17562000</v>
      </c>
      <c r="G55" s="1">
        <f>12492800</f>
        <v>12492800</v>
      </c>
      <c r="H55" s="1">
        <v>1220000</v>
      </c>
      <c r="I55" s="31"/>
      <c r="J55" s="25">
        <f t="shared" si="4"/>
        <v>0</v>
      </c>
      <c r="K55" s="124"/>
      <c r="L55" s="127"/>
      <c r="M55" s="127"/>
      <c r="N55" s="127"/>
      <c r="O55" s="128"/>
      <c r="P55" s="32">
        <f t="shared" si="0"/>
        <v>17562000</v>
      </c>
      <c r="Q55" s="47"/>
      <c r="U55" s="33"/>
    </row>
    <row r="56" spans="1:21" s="34" customFormat="1" ht="28.15" customHeight="1" x14ac:dyDescent="0.2">
      <c r="A56" s="28"/>
      <c r="B56" s="29"/>
      <c r="C56" s="29"/>
      <c r="D56" s="49" t="s">
        <v>50</v>
      </c>
      <c r="E56" s="25">
        <f t="shared" si="3"/>
        <v>10642700</v>
      </c>
      <c r="F56" s="1">
        <v>10642700</v>
      </c>
      <c r="G56" s="1">
        <v>8723500</v>
      </c>
      <c r="H56" s="1"/>
      <c r="I56" s="31"/>
      <c r="J56" s="25">
        <f t="shared" si="4"/>
        <v>0</v>
      </c>
      <c r="K56" s="124"/>
      <c r="L56" s="127"/>
      <c r="M56" s="127"/>
      <c r="N56" s="127"/>
      <c r="O56" s="128"/>
      <c r="P56" s="32">
        <f t="shared" si="0"/>
        <v>10642700</v>
      </c>
    </row>
    <row r="57" spans="1:21" s="34" customFormat="1" ht="37.5" customHeight="1" x14ac:dyDescent="0.2">
      <c r="A57" s="28" t="s">
        <v>229</v>
      </c>
      <c r="B57" s="29">
        <v>1090</v>
      </c>
      <c r="C57" s="29" t="s">
        <v>81</v>
      </c>
      <c r="D57" s="50" t="s">
        <v>32</v>
      </c>
      <c r="E57" s="25">
        <f t="shared" si="3"/>
        <v>18226900</v>
      </c>
      <c r="F57" s="1">
        <v>18226900</v>
      </c>
      <c r="G57" s="1">
        <v>13206800</v>
      </c>
      <c r="H57" s="1">
        <v>1364300</v>
      </c>
      <c r="I57" s="31"/>
      <c r="J57" s="25">
        <f t="shared" si="4"/>
        <v>3416400</v>
      </c>
      <c r="K57" s="124">
        <f>514000</f>
        <v>514000</v>
      </c>
      <c r="L57" s="127">
        <v>2902400</v>
      </c>
      <c r="M57" s="127">
        <v>880200</v>
      </c>
      <c r="N57" s="127">
        <v>160000</v>
      </c>
      <c r="O57" s="124">
        <f>514000</f>
        <v>514000</v>
      </c>
      <c r="P57" s="32">
        <f t="shared" si="0"/>
        <v>21643300</v>
      </c>
    </row>
    <row r="58" spans="1:21" s="34" customFormat="1" ht="29.25" customHeight="1" x14ac:dyDescent="0.2">
      <c r="A58" s="28" t="s">
        <v>230</v>
      </c>
      <c r="B58" s="29" t="s">
        <v>142</v>
      </c>
      <c r="C58" s="29" t="s">
        <v>49</v>
      </c>
      <c r="D58" s="50" t="s">
        <v>143</v>
      </c>
      <c r="E58" s="25">
        <f>F58+I58</f>
        <v>129000000</v>
      </c>
      <c r="F58" s="1">
        <v>129000000</v>
      </c>
      <c r="G58" s="1">
        <v>74000000</v>
      </c>
      <c r="H58" s="1">
        <v>13774700</v>
      </c>
      <c r="I58" s="31"/>
      <c r="J58" s="25">
        <f t="shared" si="4"/>
        <v>13814300</v>
      </c>
      <c r="K58" s="124"/>
      <c r="L58" s="127">
        <v>13676300</v>
      </c>
      <c r="M58" s="127">
        <v>3512000</v>
      </c>
      <c r="N58" s="127">
        <v>2318700</v>
      </c>
      <c r="O58" s="128">
        <v>138000</v>
      </c>
      <c r="P58" s="32">
        <f t="shared" si="0"/>
        <v>142814300</v>
      </c>
      <c r="Q58" s="47"/>
    </row>
    <row r="59" spans="1:21" s="34" customFormat="1" ht="38.25" customHeight="1" x14ac:dyDescent="0.2">
      <c r="A59" s="28"/>
      <c r="B59" s="29"/>
      <c r="C59" s="29"/>
      <c r="D59" s="49" t="s">
        <v>50</v>
      </c>
      <c r="E59" s="25">
        <f t="shared" si="3"/>
        <v>18300900</v>
      </c>
      <c r="F59" s="1">
        <v>18300900</v>
      </c>
      <c r="G59" s="1">
        <v>15000700</v>
      </c>
      <c r="H59" s="1"/>
      <c r="I59" s="31"/>
      <c r="J59" s="25">
        <f t="shared" si="4"/>
        <v>0</v>
      </c>
      <c r="K59" s="124"/>
      <c r="L59" s="127"/>
      <c r="M59" s="127"/>
      <c r="N59" s="127"/>
      <c r="O59" s="128"/>
      <c r="P59" s="32">
        <f t="shared" si="0"/>
        <v>18300900</v>
      </c>
    </row>
    <row r="60" spans="1:21" s="34" customFormat="1" ht="24.75" customHeight="1" x14ac:dyDescent="0.2">
      <c r="A60" s="28" t="s">
        <v>231</v>
      </c>
      <c r="B60" s="29">
        <v>1140</v>
      </c>
      <c r="C60" s="29" t="s">
        <v>82</v>
      </c>
      <c r="D60" s="50" t="s">
        <v>144</v>
      </c>
      <c r="E60" s="25">
        <f t="shared" si="3"/>
        <v>53700</v>
      </c>
      <c r="F60" s="1">
        <v>53700</v>
      </c>
      <c r="G60" s="1"/>
      <c r="H60" s="1"/>
      <c r="I60" s="31"/>
      <c r="J60" s="25">
        <f t="shared" si="4"/>
        <v>0</v>
      </c>
      <c r="K60" s="124"/>
      <c r="L60" s="127"/>
      <c r="M60" s="127"/>
      <c r="N60" s="127"/>
      <c r="O60" s="128"/>
      <c r="P60" s="32">
        <f t="shared" si="0"/>
        <v>53700</v>
      </c>
    </row>
    <row r="61" spans="1:21" s="34" customFormat="1" ht="24" customHeight="1" x14ac:dyDescent="0.2">
      <c r="A61" s="28" t="s">
        <v>232</v>
      </c>
      <c r="B61" s="29" t="s">
        <v>145</v>
      </c>
      <c r="C61" s="29" t="s">
        <v>83</v>
      </c>
      <c r="D61" s="50" t="s">
        <v>146</v>
      </c>
      <c r="E61" s="25">
        <f t="shared" si="3"/>
        <v>4047700</v>
      </c>
      <c r="F61" s="1">
        <v>4047700</v>
      </c>
      <c r="G61" s="1">
        <v>3153200</v>
      </c>
      <c r="H61" s="1"/>
      <c r="I61" s="31"/>
      <c r="J61" s="25">
        <f t="shared" si="4"/>
        <v>0</v>
      </c>
      <c r="K61" s="124"/>
      <c r="L61" s="127"/>
      <c r="M61" s="127"/>
      <c r="N61" s="127"/>
      <c r="O61" s="128"/>
      <c r="P61" s="32">
        <f t="shared" si="0"/>
        <v>4047700</v>
      </c>
    </row>
    <row r="62" spans="1:21" s="34" customFormat="1" ht="21.95" customHeight="1" x14ac:dyDescent="0.2">
      <c r="A62" s="28" t="s">
        <v>234</v>
      </c>
      <c r="B62" s="29" t="s">
        <v>148</v>
      </c>
      <c r="C62" s="29" t="s">
        <v>84</v>
      </c>
      <c r="D62" s="30" t="s">
        <v>149</v>
      </c>
      <c r="E62" s="25">
        <f t="shared" si="3"/>
        <v>4318000</v>
      </c>
      <c r="F62" s="1">
        <v>4318000</v>
      </c>
      <c r="G62" s="1">
        <v>2540200</v>
      </c>
      <c r="H62" s="1">
        <v>736000</v>
      </c>
      <c r="I62" s="31"/>
      <c r="J62" s="25">
        <f t="shared" si="4"/>
        <v>40000</v>
      </c>
      <c r="K62" s="124">
        <v>40000</v>
      </c>
      <c r="L62" s="127"/>
      <c r="M62" s="127"/>
      <c r="N62" s="127"/>
      <c r="O62" s="128">
        <v>40000</v>
      </c>
      <c r="P62" s="32">
        <f t="shared" si="0"/>
        <v>4358000</v>
      </c>
    </row>
    <row r="63" spans="1:21" s="34" customFormat="1" ht="63" customHeight="1" x14ac:dyDescent="0.2">
      <c r="A63" s="28" t="s">
        <v>235</v>
      </c>
      <c r="B63" s="29" t="s">
        <v>150</v>
      </c>
      <c r="C63" s="29" t="s">
        <v>84</v>
      </c>
      <c r="D63" s="50" t="s">
        <v>151</v>
      </c>
      <c r="E63" s="25">
        <f t="shared" si="3"/>
        <v>1200000</v>
      </c>
      <c r="F63" s="1">
        <v>1200000</v>
      </c>
      <c r="G63" s="1"/>
      <c r="H63" s="1"/>
      <c r="I63" s="31"/>
      <c r="J63" s="25">
        <f t="shared" si="4"/>
        <v>0</v>
      </c>
      <c r="K63" s="124"/>
      <c r="L63" s="127"/>
      <c r="M63" s="127"/>
      <c r="N63" s="127"/>
      <c r="O63" s="128"/>
      <c r="P63" s="32">
        <f t="shared" si="0"/>
        <v>1200000</v>
      </c>
    </row>
    <row r="64" spans="1:21" s="34" customFormat="1" ht="33" customHeight="1" x14ac:dyDescent="0.2">
      <c r="A64" s="28" t="s">
        <v>236</v>
      </c>
      <c r="B64" s="29" t="s">
        <v>124</v>
      </c>
      <c r="C64" s="29" t="s">
        <v>85</v>
      </c>
      <c r="D64" s="50" t="s">
        <v>113</v>
      </c>
      <c r="E64" s="25">
        <f t="shared" si="3"/>
        <v>18288000</v>
      </c>
      <c r="F64" s="1">
        <v>18288000</v>
      </c>
      <c r="G64" s="1">
        <v>11703100</v>
      </c>
      <c r="H64" s="1">
        <v>2514300</v>
      </c>
      <c r="I64" s="31"/>
      <c r="J64" s="25">
        <f t="shared" si="4"/>
        <v>513400</v>
      </c>
      <c r="K64" s="124">
        <v>236000</v>
      </c>
      <c r="L64" s="127">
        <v>277400</v>
      </c>
      <c r="M64" s="127">
        <v>216900</v>
      </c>
      <c r="N64" s="127"/>
      <c r="O64" s="128">
        <v>236000</v>
      </c>
      <c r="P64" s="32">
        <f t="shared" si="0"/>
        <v>18801400</v>
      </c>
    </row>
    <row r="65" spans="1:19" s="34" customFormat="1" ht="40.15" customHeight="1" x14ac:dyDescent="0.2">
      <c r="A65" s="28" t="s">
        <v>233</v>
      </c>
      <c r="B65" s="29" t="s">
        <v>147</v>
      </c>
      <c r="C65" s="29"/>
      <c r="D65" s="51" t="s">
        <v>308</v>
      </c>
      <c r="E65" s="25">
        <f t="shared" si="3"/>
        <v>22983600</v>
      </c>
      <c r="F65" s="1">
        <f>F66+F68</f>
        <v>22983600</v>
      </c>
      <c r="G65" s="1">
        <f>G66+G68</f>
        <v>16277500</v>
      </c>
      <c r="H65" s="1">
        <f>H66+H68</f>
        <v>1024900</v>
      </c>
      <c r="I65" s="31">
        <f>I66+I68</f>
        <v>0</v>
      </c>
      <c r="J65" s="25">
        <f t="shared" si="4"/>
        <v>990900</v>
      </c>
      <c r="K65" s="127">
        <f>K66+K68</f>
        <v>0</v>
      </c>
      <c r="L65" s="127">
        <f>L66+L68</f>
        <v>990900</v>
      </c>
      <c r="M65" s="127">
        <f>M66+M68</f>
        <v>744200</v>
      </c>
      <c r="N65" s="127">
        <f>N66+N68</f>
        <v>10000</v>
      </c>
      <c r="O65" s="128">
        <f>O66+O68</f>
        <v>0</v>
      </c>
      <c r="P65" s="32">
        <f t="shared" si="0"/>
        <v>23974500</v>
      </c>
    </row>
    <row r="66" spans="1:19" s="34" customFormat="1" ht="37.15" customHeight="1" x14ac:dyDescent="0.2">
      <c r="A66" s="28" t="s">
        <v>465</v>
      </c>
      <c r="B66" s="29" t="s">
        <v>467</v>
      </c>
      <c r="C66" s="29" t="s">
        <v>83</v>
      </c>
      <c r="D66" s="51" t="s">
        <v>469</v>
      </c>
      <c r="E66" s="25">
        <f t="shared" si="3"/>
        <v>22351200</v>
      </c>
      <c r="F66" s="1">
        <f>20909000+1442200</f>
        <v>22351200</v>
      </c>
      <c r="G66" s="1">
        <f>15095300+1182200</f>
        <v>16277500</v>
      </c>
      <c r="H66" s="1">
        <v>1024900</v>
      </c>
      <c r="I66" s="31"/>
      <c r="J66" s="25">
        <f t="shared" si="4"/>
        <v>990900</v>
      </c>
      <c r="K66" s="124"/>
      <c r="L66" s="127">
        <v>990900</v>
      </c>
      <c r="M66" s="127">
        <v>744200</v>
      </c>
      <c r="N66" s="127">
        <v>10000</v>
      </c>
      <c r="O66" s="128"/>
      <c r="P66" s="32">
        <f t="shared" si="0"/>
        <v>23342100</v>
      </c>
    </row>
    <row r="67" spans="1:19" s="34" customFormat="1" ht="37.15" customHeight="1" x14ac:dyDescent="0.2">
      <c r="A67" s="28"/>
      <c r="B67" s="29"/>
      <c r="C67" s="29"/>
      <c r="D67" s="52" t="s">
        <v>488</v>
      </c>
      <c r="E67" s="25">
        <f t="shared" si="3"/>
        <v>1442200</v>
      </c>
      <c r="F67" s="1">
        <v>1442200</v>
      </c>
      <c r="G67" s="1">
        <v>1182200</v>
      </c>
      <c r="H67" s="1"/>
      <c r="I67" s="31"/>
      <c r="J67" s="25">
        <f t="shared" si="4"/>
        <v>0</v>
      </c>
      <c r="K67" s="124"/>
      <c r="L67" s="127"/>
      <c r="M67" s="127"/>
      <c r="N67" s="127"/>
      <c r="O67" s="128"/>
      <c r="P67" s="32">
        <f t="shared" si="0"/>
        <v>1442200</v>
      </c>
    </row>
    <row r="68" spans="1:19" s="34" customFormat="1" ht="33.6" customHeight="1" x14ac:dyDescent="0.2">
      <c r="A68" s="28" t="s">
        <v>466</v>
      </c>
      <c r="B68" s="29" t="s">
        <v>468</v>
      </c>
      <c r="C68" s="29" t="s">
        <v>83</v>
      </c>
      <c r="D68" s="51" t="s">
        <v>470</v>
      </c>
      <c r="E68" s="25">
        <f t="shared" si="3"/>
        <v>632400</v>
      </c>
      <c r="F68" s="1">
        <v>632400</v>
      </c>
      <c r="G68" s="1"/>
      <c r="H68" s="1"/>
      <c r="I68" s="31"/>
      <c r="J68" s="25">
        <f t="shared" si="4"/>
        <v>0</v>
      </c>
      <c r="K68" s="124"/>
      <c r="L68" s="127"/>
      <c r="M68" s="127"/>
      <c r="N68" s="127"/>
      <c r="O68" s="128"/>
      <c r="P68" s="32">
        <f t="shared" si="0"/>
        <v>632400</v>
      </c>
    </row>
    <row r="69" spans="1:19" s="34" customFormat="1" ht="12" customHeight="1" x14ac:dyDescent="0.2">
      <c r="A69" s="28"/>
      <c r="B69" s="29"/>
      <c r="C69" s="29"/>
      <c r="D69" s="30" t="s">
        <v>464</v>
      </c>
      <c r="E69" s="25"/>
      <c r="F69" s="1"/>
      <c r="G69" s="1"/>
      <c r="H69" s="1"/>
      <c r="I69" s="31"/>
      <c r="J69" s="25"/>
      <c r="K69" s="124"/>
      <c r="L69" s="127"/>
      <c r="M69" s="127"/>
      <c r="N69" s="127"/>
      <c r="O69" s="128"/>
      <c r="P69" s="32"/>
    </row>
    <row r="70" spans="1:19" s="34" customFormat="1" ht="27.75" customHeight="1" x14ac:dyDescent="0.2">
      <c r="A70" s="28"/>
      <c r="B70" s="29"/>
      <c r="C70" s="29"/>
      <c r="D70" s="53" t="s">
        <v>77</v>
      </c>
      <c r="E70" s="25">
        <f t="shared" si="3"/>
        <v>525000</v>
      </c>
      <c r="F70" s="1">
        <v>525000</v>
      </c>
      <c r="G70" s="1"/>
      <c r="H70" s="1"/>
      <c r="I70" s="31"/>
      <c r="J70" s="25">
        <f t="shared" si="4"/>
        <v>0</v>
      </c>
      <c r="K70" s="124"/>
      <c r="L70" s="127"/>
      <c r="M70" s="127"/>
      <c r="N70" s="127"/>
      <c r="O70" s="128"/>
      <c r="P70" s="32">
        <f t="shared" si="0"/>
        <v>525000</v>
      </c>
    </row>
    <row r="71" spans="1:19" s="34" customFormat="1" ht="81.75" customHeight="1" x14ac:dyDescent="0.2">
      <c r="A71" s="28" t="s">
        <v>423</v>
      </c>
      <c r="B71" s="29" t="s">
        <v>421</v>
      </c>
      <c r="C71" s="29" t="s">
        <v>71</v>
      </c>
      <c r="D71" s="30" t="s">
        <v>422</v>
      </c>
      <c r="E71" s="25">
        <f t="shared" si="3"/>
        <v>0</v>
      </c>
      <c r="F71" s="1"/>
      <c r="G71" s="1"/>
      <c r="H71" s="1"/>
      <c r="I71" s="31"/>
      <c r="J71" s="25">
        <f t="shared" si="4"/>
        <v>800000</v>
      </c>
      <c r="K71" s="124"/>
      <c r="L71" s="127">
        <v>800000</v>
      </c>
      <c r="M71" s="127"/>
      <c r="N71" s="127"/>
      <c r="O71" s="128"/>
      <c r="P71" s="32">
        <f t="shared" si="0"/>
        <v>800000</v>
      </c>
    </row>
    <row r="72" spans="1:19" s="18" customFormat="1" ht="25.5" customHeight="1" x14ac:dyDescent="0.2">
      <c r="A72" s="41" t="s">
        <v>177</v>
      </c>
      <c r="B72" s="20"/>
      <c r="C72" s="20"/>
      <c r="D72" s="21" t="s">
        <v>153</v>
      </c>
      <c r="E72" s="22">
        <f t="shared" si="3"/>
        <v>232893100</v>
      </c>
      <c r="F72" s="23">
        <f>F75+F78+F81+F83+F91+F74+F89+F87+F86</f>
        <v>232893100</v>
      </c>
      <c r="G72" s="23">
        <f>G75+G78+G81+G83+G91+G74+G89+G87+G86</f>
        <v>1660000</v>
      </c>
      <c r="H72" s="23">
        <f>H75+H78+H81+H83+H91+H74+H89+H87+H86</f>
        <v>10000</v>
      </c>
      <c r="I72" s="23">
        <f>I75+I78+I81+I83+I91+I74+I89+I87+I86</f>
        <v>0</v>
      </c>
      <c r="J72" s="22">
        <f t="shared" ref="J72:O72" si="5">J75+J78+J81+J83+J91++J74+J93</f>
        <v>27794900</v>
      </c>
      <c r="K72" s="129">
        <f t="shared" si="5"/>
        <v>25012000</v>
      </c>
      <c r="L72" s="125">
        <f t="shared" si="5"/>
        <v>2782900</v>
      </c>
      <c r="M72" s="125">
        <f t="shared" si="5"/>
        <v>0</v>
      </c>
      <c r="N72" s="125">
        <f t="shared" si="5"/>
        <v>0</v>
      </c>
      <c r="O72" s="126">
        <f t="shared" si="5"/>
        <v>25012000</v>
      </c>
      <c r="P72" s="27">
        <f t="shared" si="0"/>
        <v>260688000</v>
      </c>
      <c r="Q72" s="54"/>
      <c r="R72" s="54"/>
      <c r="S72" s="54"/>
    </row>
    <row r="73" spans="1:19" s="18" customFormat="1" ht="26.25" customHeight="1" x14ac:dyDescent="0.2">
      <c r="A73" s="41" t="s">
        <v>178</v>
      </c>
      <c r="B73" s="20"/>
      <c r="C73" s="20"/>
      <c r="D73" s="21" t="s">
        <v>153</v>
      </c>
      <c r="E73" s="25"/>
      <c r="F73" s="23"/>
      <c r="G73" s="23"/>
      <c r="H73" s="23"/>
      <c r="I73" s="24"/>
      <c r="J73" s="25"/>
      <c r="K73" s="124"/>
      <c r="L73" s="125"/>
      <c r="M73" s="125"/>
      <c r="N73" s="125"/>
      <c r="O73" s="126"/>
      <c r="P73" s="27"/>
      <c r="Q73" s="54"/>
    </row>
    <row r="74" spans="1:19" s="18" customFormat="1" ht="26.25" customHeight="1" x14ac:dyDescent="0.2">
      <c r="A74" s="28" t="s">
        <v>179</v>
      </c>
      <c r="B74" s="29" t="s">
        <v>119</v>
      </c>
      <c r="C74" s="29" t="s">
        <v>59</v>
      </c>
      <c r="D74" s="30" t="s">
        <v>152</v>
      </c>
      <c r="E74" s="25">
        <f t="shared" si="3"/>
        <v>2288000</v>
      </c>
      <c r="F74" s="1">
        <v>2288000</v>
      </c>
      <c r="G74" s="1">
        <v>1660000</v>
      </c>
      <c r="H74" s="1">
        <v>10000</v>
      </c>
      <c r="I74" s="24"/>
      <c r="J74" s="25">
        <f>L74+O74</f>
        <v>0</v>
      </c>
      <c r="K74" s="124"/>
      <c r="L74" s="127"/>
      <c r="M74" s="127"/>
      <c r="N74" s="127"/>
      <c r="O74" s="128"/>
      <c r="P74" s="32">
        <f t="shared" si="0"/>
        <v>2288000</v>
      </c>
      <c r="Q74" s="54"/>
    </row>
    <row r="75" spans="1:19" s="34" customFormat="1" ht="22.5" x14ac:dyDescent="0.2">
      <c r="A75" s="28" t="s">
        <v>180</v>
      </c>
      <c r="B75" s="29">
        <v>2010</v>
      </c>
      <c r="C75" s="29" t="s">
        <v>53</v>
      </c>
      <c r="D75" s="30" t="s">
        <v>34</v>
      </c>
      <c r="E75" s="55">
        <f t="shared" si="3"/>
        <v>112621200</v>
      </c>
      <c r="F75" s="1">
        <f>91058200+19693000+30000+1840000</f>
        <v>112621200</v>
      </c>
      <c r="G75" s="1"/>
      <c r="H75" s="1"/>
      <c r="I75" s="31"/>
      <c r="J75" s="25">
        <f>L75+O75</f>
        <v>22410400</v>
      </c>
      <c r="K75" s="124">
        <v>21571000</v>
      </c>
      <c r="L75" s="127">
        <v>839400</v>
      </c>
      <c r="M75" s="127"/>
      <c r="N75" s="127"/>
      <c r="O75" s="124">
        <v>21571000</v>
      </c>
      <c r="P75" s="32">
        <f t="shared" si="0"/>
        <v>135031600</v>
      </c>
    </row>
    <row r="76" spans="1:19" s="57" customFormat="1" ht="25.15" customHeight="1" x14ac:dyDescent="0.2">
      <c r="A76" s="28"/>
      <c r="B76" s="29"/>
      <c r="C76" s="29"/>
      <c r="D76" s="52" t="s">
        <v>52</v>
      </c>
      <c r="E76" s="25">
        <f t="shared" si="3"/>
        <v>91058200</v>
      </c>
      <c r="F76" s="1">
        <v>91058200</v>
      </c>
      <c r="G76" s="1"/>
      <c r="H76" s="1"/>
      <c r="I76" s="31"/>
      <c r="J76" s="25"/>
      <c r="K76" s="124"/>
      <c r="L76" s="127"/>
      <c r="M76" s="127"/>
      <c r="N76" s="127"/>
      <c r="O76" s="128"/>
      <c r="P76" s="32">
        <f t="shared" si="0"/>
        <v>91058200</v>
      </c>
      <c r="Q76" s="56"/>
    </row>
    <row r="77" spans="1:19" s="57" customFormat="1" ht="25.15" customHeight="1" x14ac:dyDescent="0.2">
      <c r="A77" s="28"/>
      <c r="B77" s="29"/>
      <c r="C77" s="29"/>
      <c r="D77" s="52" t="s">
        <v>487</v>
      </c>
      <c r="E77" s="25">
        <f t="shared" si="3"/>
        <v>366000</v>
      </c>
      <c r="F77" s="1">
        <v>366000</v>
      </c>
      <c r="G77" s="1"/>
      <c r="H77" s="1"/>
      <c r="I77" s="31"/>
      <c r="J77" s="25"/>
      <c r="K77" s="124"/>
      <c r="L77" s="127"/>
      <c r="M77" s="127"/>
      <c r="N77" s="127"/>
      <c r="O77" s="128"/>
      <c r="P77" s="32">
        <f t="shared" si="0"/>
        <v>366000</v>
      </c>
    </row>
    <row r="78" spans="1:19" s="34" customFormat="1" ht="33" customHeight="1" x14ac:dyDescent="0.2">
      <c r="A78" s="28" t="s">
        <v>181</v>
      </c>
      <c r="B78" s="29" t="s">
        <v>154</v>
      </c>
      <c r="C78" s="29" t="s">
        <v>54</v>
      </c>
      <c r="D78" s="30" t="s">
        <v>41</v>
      </c>
      <c r="E78" s="25">
        <f t="shared" si="3"/>
        <v>38995400</v>
      </c>
      <c r="F78" s="1">
        <f>30847000+7563000+135400+450000</f>
        <v>38995400</v>
      </c>
      <c r="G78" s="1"/>
      <c r="H78" s="1"/>
      <c r="I78" s="31"/>
      <c r="J78" s="25">
        <f>L78+O78</f>
        <v>283000</v>
      </c>
      <c r="K78" s="124">
        <v>283000</v>
      </c>
      <c r="L78" s="127"/>
      <c r="M78" s="127"/>
      <c r="N78" s="127"/>
      <c r="O78" s="128">
        <v>283000</v>
      </c>
      <c r="P78" s="32">
        <f t="shared" si="0"/>
        <v>39278400</v>
      </c>
    </row>
    <row r="79" spans="1:19" s="34" customFormat="1" ht="27.6" customHeight="1" x14ac:dyDescent="0.2">
      <c r="A79" s="28"/>
      <c r="B79" s="29"/>
      <c r="C79" s="29"/>
      <c r="D79" s="52" t="s">
        <v>52</v>
      </c>
      <c r="E79" s="25">
        <f t="shared" si="3"/>
        <v>30847000</v>
      </c>
      <c r="F79" s="1">
        <v>30847000</v>
      </c>
      <c r="G79" s="1"/>
      <c r="H79" s="1"/>
      <c r="I79" s="31"/>
      <c r="J79" s="25">
        <f>L79+O79</f>
        <v>0</v>
      </c>
      <c r="K79" s="124"/>
      <c r="L79" s="127"/>
      <c r="M79" s="127"/>
      <c r="N79" s="127"/>
      <c r="O79" s="128"/>
      <c r="P79" s="32">
        <f t="shared" ref="P79:P85" si="6">E79+J79</f>
        <v>30847000</v>
      </c>
    </row>
    <row r="80" spans="1:19" s="34" customFormat="1" ht="27.6" customHeight="1" x14ac:dyDescent="0.2">
      <c r="A80" s="28"/>
      <c r="B80" s="29"/>
      <c r="C80" s="29"/>
      <c r="D80" s="52" t="s">
        <v>52</v>
      </c>
      <c r="E80" s="25">
        <f t="shared" si="3"/>
        <v>135400</v>
      </c>
      <c r="F80" s="1">
        <v>135400</v>
      </c>
      <c r="G80" s="1"/>
      <c r="H80" s="1"/>
      <c r="I80" s="31"/>
      <c r="J80" s="25">
        <f>L80+O80</f>
        <v>0</v>
      </c>
      <c r="K80" s="124"/>
      <c r="L80" s="127"/>
      <c r="M80" s="127"/>
      <c r="N80" s="127"/>
      <c r="O80" s="128"/>
      <c r="P80" s="32">
        <f t="shared" si="6"/>
        <v>135400</v>
      </c>
    </row>
    <row r="81" spans="1:18" s="34" customFormat="1" ht="24.75" customHeight="1" x14ac:dyDescent="0.2">
      <c r="A81" s="28" t="s">
        <v>182</v>
      </c>
      <c r="B81" s="29" t="s">
        <v>155</v>
      </c>
      <c r="C81" s="29" t="s">
        <v>55</v>
      </c>
      <c r="D81" s="30" t="s">
        <v>411</v>
      </c>
      <c r="E81" s="25">
        <f t="shared" si="3"/>
        <v>52992300</v>
      </c>
      <c r="F81" s="1">
        <f>46495300+5497000+1000000</f>
        <v>52992300</v>
      </c>
      <c r="G81" s="1"/>
      <c r="H81" s="1"/>
      <c r="I81" s="31"/>
      <c r="J81" s="25">
        <f>L81+O81</f>
        <v>3158000</v>
      </c>
      <c r="K81" s="124">
        <v>3158000</v>
      </c>
      <c r="L81" s="127"/>
      <c r="M81" s="127"/>
      <c r="N81" s="127"/>
      <c r="O81" s="128">
        <v>3158000</v>
      </c>
      <c r="P81" s="32">
        <f t="shared" si="6"/>
        <v>56150300</v>
      </c>
    </row>
    <row r="82" spans="1:18" s="57" customFormat="1" ht="24" customHeight="1" x14ac:dyDescent="0.2">
      <c r="A82" s="28"/>
      <c r="B82" s="29"/>
      <c r="C82" s="29"/>
      <c r="D82" s="30" t="s">
        <v>52</v>
      </c>
      <c r="E82" s="25">
        <f t="shared" si="3"/>
        <v>46495300</v>
      </c>
      <c r="F82" s="1">
        <v>46495300</v>
      </c>
      <c r="G82" s="1"/>
      <c r="H82" s="1"/>
      <c r="I82" s="31"/>
      <c r="J82" s="25">
        <f t="shared" ref="J82:J92" si="7">L82+O82</f>
        <v>0</v>
      </c>
      <c r="K82" s="124"/>
      <c r="L82" s="127"/>
      <c r="M82" s="127"/>
      <c r="N82" s="127"/>
      <c r="O82" s="128"/>
      <c r="P82" s="32">
        <f t="shared" si="6"/>
        <v>46495300</v>
      </c>
    </row>
    <row r="83" spans="1:18" s="34" customFormat="1" ht="19.5" customHeight="1" x14ac:dyDescent="0.2">
      <c r="A83" s="28" t="s">
        <v>183</v>
      </c>
      <c r="B83" s="29" t="s">
        <v>156</v>
      </c>
      <c r="C83" s="29" t="s">
        <v>56</v>
      </c>
      <c r="D83" s="30" t="s">
        <v>157</v>
      </c>
      <c r="E83" s="25">
        <f t="shared" si="3"/>
        <v>15471700</v>
      </c>
      <c r="F83" s="1">
        <f>13961500+1228000+72200+210000</f>
        <v>15471700</v>
      </c>
      <c r="G83" s="1"/>
      <c r="H83" s="1"/>
      <c r="I83" s="31"/>
      <c r="J83" s="25">
        <f t="shared" si="7"/>
        <v>1243500</v>
      </c>
      <c r="K83" s="124"/>
      <c r="L83" s="127">
        <v>1243500</v>
      </c>
      <c r="M83" s="127"/>
      <c r="N83" s="127"/>
      <c r="O83" s="128"/>
      <c r="P83" s="32">
        <f t="shared" si="6"/>
        <v>16715200</v>
      </c>
    </row>
    <row r="84" spans="1:18" s="34" customFormat="1" ht="26.25" customHeight="1" x14ac:dyDescent="0.2">
      <c r="A84" s="28"/>
      <c r="B84" s="29"/>
      <c r="C84" s="29"/>
      <c r="D84" s="58" t="s">
        <v>52</v>
      </c>
      <c r="E84" s="25">
        <f t="shared" si="3"/>
        <v>13961500</v>
      </c>
      <c r="F84" s="1">
        <v>13961500</v>
      </c>
      <c r="G84" s="25"/>
      <c r="H84" s="1"/>
      <c r="I84" s="31"/>
      <c r="J84" s="25">
        <f t="shared" si="7"/>
        <v>0</v>
      </c>
      <c r="K84" s="124"/>
      <c r="L84" s="127"/>
      <c r="M84" s="127"/>
      <c r="N84" s="127"/>
      <c r="O84" s="128"/>
      <c r="P84" s="32">
        <f t="shared" si="6"/>
        <v>13961500</v>
      </c>
    </row>
    <row r="85" spans="1:18" s="34" customFormat="1" ht="26.25" customHeight="1" x14ac:dyDescent="0.2">
      <c r="A85" s="28"/>
      <c r="B85" s="29"/>
      <c r="C85" s="29"/>
      <c r="D85" s="52" t="s">
        <v>487</v>
      </c>
      <c r="E85" s="25">
        <f t="shared" si="3"/>
        <v>72200</v>
      </c>
      <c r="F85" s="1">
        <v>72200</v>
      </c>
      <c r="G85" s="26"/>
      <c r="H85" s="1"/>
      <c r="I85" s="31"/>
      <c r="J85" s="25"/>
      <c r="K85" s="124"/>
      <c r="L85" s="127"/>
      <c r="M85" s="127"/>
      <c r="N85" s="127"/>
      <c r="O85" s="128"/>
      <c r="P85" s="32">
        <f t="shared" si="6"/>
        <v>72200</v>
      </c>
    </row>
    <row r="86" spans="1:18" s="34" customFormat="1" ht="34.5" customHeight="1" x14ac:dyDescent="0.2">
      <c r="A86" s="28" t="s">
        <v>476</v>
      </c>
      <c r="B86" s="59" t="s">
        <v>448</v>
      </c>
      <c r="C86" s="59" t="s">
        <v>477</v>
      </c>
      <c r="D86" s="60" t="s">
        <v>449</v>
      </c>
      <c r="E86" s="25">
        <f t="shared" si="3"/>
        <v>3000000</v>
      </c>
      <c r="F86" s="1">
        <v>3000000</v>
      </c>
      <c r="G86" s="1"/>
      <c r="H86" s="1"/>
      <c r="I86" s="31"/>
      <c r="J86" s="25">
        <f t="shared" si="7"/>
        <v>0</v>
      </c>
      <c r="K86" s="124"/>
      <c r="L86" s="127"/>
      <c r="M86" s="127"/>
      <c r="N86" s="127"/>
      <c r="O86" s="128"/>
      <c r="P86" s="32">
        <f t="shared" ref="P86:P146" si="8">E86+J86</f>
        <v>3000000</v>
      </c>
    </row>
    <row r="87" spans="1:18" s="34" customFormat="1" ht="29.25" customHeight="1" x14ac:dyDescent="0.2">
      <c r="A87" s="28" t="s">
        <v>460</v>
      </c>
      <c r="B87" s="29" t="s">
        <v>461</v>
      </c>
      <c r="C87" s="29" t="s">
        <v>57</v>
      </c>
      <c r="D87" s="61" t="s">
        <v>459</v>
      </c>
      <c r="E87" s="25">
        <f t="shared" si="3"/>
        <v>5213500</v>
      </c>
      <c r="F87" s="1">
        <f>5213500</f>
        <v>5213500</v>
      </c>
      <c r="G87" s="1"/>
      <c r="H87" s="1"/>
      <c r="I87" s="31"/>
      <c r="J87" s="25">
        <f t="shared" si="7"/>
        <v>0</v>
      </c>
      <c r="K87" s="124"/>
      <c r="L87" s="127"/>
      <c r="M87" s="127"/>
      <c r="N87" s="127"/>
      <c r="O87" s="128"/>
      <c r="P87" s="32">
        <f t="shared" si="8"/>
        <v>5213500</v>
      </c>
    </row>
    <row r="88" spans="1:18" s="34" customFormat="1" ht="29.25" customHeight="1" x14ac:dyDescent="0.2">
      <c r="A88" s="28"/>
      <c r="B88" s="29"/>
      <c r="C88" s="62"/>
      <c r="D88" s="52" t="s">
        <v>52</v>
      </c>
      <c r="E88" s="25">
        <f>F88+I88</f>
        <v>5213500</v>
      </c>
      <c r="F88" s="1">
        <v>5213500</v>
      </c>
      <c r="G88" s="1"/>
      <c r="H88" s="1"/>
      <c r="I88" s="31"/>
      <c r="J88" s="25">
        <f>L88+O88</f>
        <v>0</v>
      </c>
      <c r="K88" s="124"/>
      <c r="L88" s="127"/>
      <c r="M88" s="127"/>
      <c r="N88" s="127"/>
      <c r="O88" s="128"/>
      <c r="P88" s="32">
        <f t="shared" si="8"/>
        <v>5213500</v>
      </c>
    </row>
    <row r="89" spans="1:18" s="34" customFormat="1" ht="40.5" customHeight="1" x14ac:dyDescent="0.2">
      <c r="A89" s="28" t="s">
        <v>445</v>
      </c>
      <c r="B89" s="29" t="s">
        <v>451</v>
      </c>
      <c r="C89" s="63" t="s">
        <v>446</v>
      </c>
      <c r="D89" s="64" t="s">
        <v>444</v>
      </c>
      <c r="E89" s="25">
        <f t="shared" si="3"/>
        <v>1948500</v>
      </c>
      <c r="F89" s="1">
        <f>1948500</f>
        <v>1948500</v>
      </c>
      <c r="G89" s="1"/>
      <c r="H89" s="1"/>
      <c r="I89" s="31"/>
      <c r="J89" s="25">
        <f t="shared" si="7"/>
        <v>0</v>
      </c>
      <c r="K89" s="124"/>
      <c r="L89" s="127"/>
      <c r="M89" s="127"/>
      <c r="N89" s="127"/>
      <c r="O89" s="128"/>
      <c r="P89" s="32">
        <f t="shared" si="8"/>
        <v>1948500</v>
      </c>
    </row>
    <row r="90" spans="1:18" s="34" customFormat="1" ht="35.25" customHeight="1" x14ac:dyDescent="0.2">
      <c r="B90" s="29"/>
      <c r="C90" s="29"/>
      <c r="D90" s="58" t="s">
        <v>447</v>
      </c>
      <c r="E90" s="25">
        <f t="shared" si="3"/>
        <v>1948500</v>
      </c>
      <c r="F90" s="1">
        <v>1948500</v>
      </c>
      <c r="G90" s="1"/>
      <c r="H90" s="1"/>
      <c r="I90" s="31"/>
      <c r="J90" s="25">
        <f t="shared" si="7"/>
        <v>0</v>
      </c>
      <c r="K90" s="124"/>
      <c r="L90" s="127"/>
      <c r="M90" s="127"/>
      <c r="N90" s="127"/>
      <c r="O90" s="128"/>
      <c r="P90" s="32">
        <f t="shared" si="8"/>
        <v>1948500</v>
      </c>
    </row>
    <row r="91" spans="1:18" s="34" customFormat="1" ht="25.5" customHeight="1" x14ac:dyDescent="0.2">
      <c r="A91" s="28" t="s">
        <v>462</v>
      </c>
      <c r="B91" s="29" t="s">
        <v>463</v>
      </c>
      <c r="C91" s="29" t="s">
        <v>57</v>
      </c>
      <c r="D91" s="30" t="s">
        <v>478</v>
      </c>
      <c r="E91" s="25">
        <f t="shared" si="3"/>
        <v>362500</v>
      </c>
      <c r="F91" s="1">
        <f>26500+336000</f>
        <v>362500</v>
      </c>
      <c r="G91" s="1"/>
      <c r="H91" s="1"/>
      <c r="I91" s="31"/>
      <c r="J91" s="25">
        <f t="shared" si="7"/>
        <v>0</v>
      </c>
      <c r="K91" s="124"/>
      <c r="L91" s="127"/>
      <c r="M91" s="127"/>
      <c r="N91" s="127"/>
      <c r="O91" s="128"/>
      <c r="P91" s="32">
        <f t="shared" si="8"/>
        <v>362500</v>
      </c>
    </row>
    <row r="92" spans="1:18" s="57" customFormat="1" ht="26.25" customHeight="1" x14ac:dyDescent="0.2">
      <c r="A92" s="28"/>
      <c r="B92" s="29"/>
      <c r="C92" s="29"/>
      <c r="D92" s="52" t="s">
        <v>52</v>
      </c>
      <c r="E92" s="25">
        <f t="shared" si="3"/>
        <v>26500</v>
      </c>
      <c r="F92" s="1">
        <v>26500</v>
      </c>
      <c r="G92" s="1"/>
      <c r="H92" s="1"/>
      <c r="I92" s="31"/>
      <c r="J92" s="25">
        <f t="shared" si="7"/>
        <v>0</v>
      </c>
      <c r="K92" s="124"/>
      <c r="L92" s="127"/>
      <c r="M92" s="127"/>
      <c r="N92" s="127"/>
      <c r="O92" s="128"/>
      <c r="P92" s="32">
        <f t="shared" si="8"/>
        <v>26500</v>
      </c>
    </row>
    <row r="93" spans="1:18" s="34" customFormat="1" ht="78.75" customHeight="1" x14ac:dyDescent="0.2">
      <c r="A93" s="28" t="s">
        <v>424</v>
      </c>
      <c r="B93" s="29" t="s">
        <v>421</v>
      </c>
      <c r="C93" s="29" t="s">
        <v>71</v>
      </c>
      <c r="D93" s="30" t="s">
        <v>422</v>
      </c>
      <c r="E93" s="25">
        <f t="shared" si="3"/>
        <v>0</v>
      </c>
      <c r="F93" s="1"/>
      <c r="G93" s="1"/>
      <c r="H93" s="1"/>
      <c r="I93" s="31"/>
      <c r="J93" s="25">
        <f>L93+O93</f>
        <v>700000</v>
      </c>
      <c r="K93" s="124"/>
      <c r="L93" s="127">
        <v>700000</v>
      </c>
      <c r="M93" s="127"/>
      <c r="N93" s="127"/>
      <c r="O93" s="128"/>
      <c r="P93" s="32">
        <f t="shared" si="8"/>
        <v>700000</v>
      </c>
    </row>
    <row r="94" spans="1:18" s="18" customFormat="1" ht="21.95" customHeight="1" x14ac:dyDescent="0.2">
      <c r="A94" s="41" t="s">
        <v>184</v>
      </c>
      <c r="B94" s="20"/>
      <c r="C94" s="20"/>
      <c r="D94" s="21" t="s">
        <v>7</v>
      </c>
      <c r="E94" s="43">
        <f>E96+E97+E100+E101+E102+E103+E104+E105+E106+E107+E108+E109+E110+E111+E112+E113+E114+E115+E116+E118+E117+E119+E120+E121+E123+E122+E124+E125+E126+E127+F128+E138+E139+E141</f>
        <v>693349000</v>
      </c>
      <c r="F94" s="23">
        <f>F96+F97+F100+F101+F102+F103+F104+F105+F106+F107+F108+F109+F110+F111+F112+F113+F114+F115+F116+F117+F118+F119+F120+F121+F122+F123+F124+F125+F126+F127+F128+F138+F139+F141</f>
        <v>693349000</v>
      </c>
      <c r="G94" s="23">
        <f>G96+G100+G101+G102+G103+G104+G105+G106+G107+G108+G109+G110+G111+G112+G113+G114+G115+G116+G118+G119+G120+G121+G123+G124+G125+G126+G127+G128+G138+G139+G141</f>
        <v>32093500</v>
      </c>
      <c r="H94" s="23">
        <f>H96+H100+H101+H102+H103+H104+H105+H106+H107+H108+H109+H110+H111+H112+H113+H114+H115+H116+H118+H119+H120+H121+H123+H124+H125+H126+H127+H128+H138+H139+H141</f>
        <v>753000</v>
      </c>
      <c r="I94" s="24">
        <f>I96+I100+I101+I102+I103+I104+I105+I106+I107+I108+I109+I110+I111+I112+I113+I114+I115+I116+I118+I119+I120+I121+I123+I124+I125+I126+I127+I128+I138+I139+I141</f>
        <v>0</v>
      </c>
      <c r="J94" s="22">
        <f t="shared" ref="J94:O94" si="9">J96+J97+J100+J101+J102+J103+J104+J105+J106+J107+J108+J109+J110+J111+J112+J113+J114+J115+J116+J118+J119+J120+J121+J123+J124+J125+J126+J127+J128+J138+J139+J141</f>
        <v>2230000</v>
      </c>
      <c r="K94" s="125">
        <f t="shared" si="9"/>
        <v>1730000</v>
      </c>
      <c r="L94" s="125">
        <f t="shared" si="9"/>
        <v>500000</v>
      </c>
      <c r="M94" s="125">
        <f t="shared" si="9"/>
        <v>0</v>
      </c>
      <c r="N94" s="125">
        <f t="shared" si="9"/>
        <v>0</v>
      </c>
      <c r="O94" s="126">
        <f t="shared" si="9"/>
        <v>1730000</v>
      </c>
      <c r="P94" s="27">
        <f t="shared" si="8"/>
        <v>695579000</v>
      </c>
      <c r="Q94" s="17"/>
      <c r="R94" s="17"/>
    </row>
    <row r="95" spans="1:18" s="18" customFormat="1" ht="21.95" customHeight="1" x14ac:dyDescent="0.2">
      <c r="A95" s="41" t="s">
        <v>221</v>
      </c>
      <c r="B95" s="20"/>
      <c r="C95" s="20"/>
      <c r="D95" s="21" t="s">
        <v>7</v>
      </c>
      <c r="E95" s="22"/>
      <c r="F95" s="23"/>
      <c r="G95" s="23"/>
      <c r="H95" s="23"/>
      <c r="I95" s="24"/>
      <c r="J95" s="25">
        <f t="shared" ref="J95:J103" si="10">L95+O95</f>
        <v>0</v>
      </c>
      <c r="K95" s="124"/>
      <c r="L95" s="125"/>
      <c r="M95" s="125"/>
      <c r="N95" s="125"/>
      <c r="O95" s="126"/>
      <c r="P95" s="27"/>
    </row>
    <row r="96" spans="1:18" s="34" customFormat="1" ht="23.45" customHeight="1" x14ac:dyDescent="0.2">
      <c r="A96" s="28" t="s">
        <v>197</v>
      </c>
      <c r="B96" s="29" t="s">
        <v>119</v>
      </c>
      <c r="C96" s="29" t="s">
        <v>59</v>
      </c>
      <c r="D96" s="30" t="s">
        <v>8</v>
      </c>
      <c r="E96" s="25">
        <f>F96+I96</f>
        <v>31625000</v>
      </c>
      <c r="F96" s="1">
        <v>31625000</v>
      </c>
      <c r="G96" s="1">
        <v>24389000</v>
      </c>
      <c r="H96" s="1">
        <v>412000</v>
      </c>
      <c r="I96" s="31"/>
      <c r="J96" s="25">
        <f t="shared" si="10"/>
        <v>740000</v>
      </c>
      <c r="K96" s="124">
        <v>740000</v>
      </c>
      <c r="L96" s="127"/>
      <c r="M96" s="127"/>
      <c r="N96" s="127"/>
      <c r="O96" s="128">
        <v>740000</v>
      </c>
      <c r="P96" s="32">
        <f t="shared" si="8"/>
        <v>32365000</v>
      </c>
    </row>
    <row r="97" spans="1:17" s="34" customFormat="1" ht="20.25" customHeight="1" x14ac:dyDescent="0.2">
      <c r="A97" s="28" t="s">
        <v>434</v>
      </c>
      <c r="B97" s="29" t="s">
        <v>45</v>
      </c>
      <c r="C97" s="29" t="s">
        <v>48</v>
      </c>
      <c r="D97" s="36" t="s">
        <v>258</v>
      </c>
      <c r="E97" s="25">
        <f t="shared" ref="E97:E141" si="11">F97+I97</f>
        <v>10000</v>
      </c>
      <c r="F97" s="1">
        <v>10000</v>
      </c>
      <c r="G97" s="1"/>
      <c r="H97" s="1"/>
      <c r="I97" s="31"/>
      <c r="J97" s="25">
        <f t="shared" si="10"/>
        <v>0</v>
      </c>
      <c r="K97" s="127"/>
      <c r="L97" s="127"/>
      <c r="M97" s="127"/>
      <c r="N97" s="127"/>
      <c r="O97" s="128"/>
      <c r="P97" s="32">
        <f t="shared" si="8"/>
        <v>10000</v>
      </c>
    </row>
    <row r="98" spans="1:17" s="34" customFormat="1" ht="13.5" customHeight="1" x14ac:dyDescent="0.2">
      <c r="A98" s="28"/>
      <c r="B98" s="29"/>
      <c r="C98" s="29"/>
      <c r="D98" s="36" t="s">
        <v>274</v>
      </c>
      <c r="E98" s="25"/>
      <c r="F98" s="1"/>
      <c r="G98" s="1"/>
      <c r="H98" s="1"/>
      <c r="I98" s="31"/>
      <c r="J98" s="25"/>
      <c r="K98" s="124"/>
      <c r="L98" s="127"/>
      <c r="M98" s="127"/>
      <c r="N98" s="127"/>
      <c r="O98" s="128"/>
      <c r="P98" s="32"/>
    </row>
    <row r="99" spans="1:17" s="34" customFormat="1" ht="16.5" customHeight="1" x14ac:dyDescent="0.2">
      <c r="A99" s="28"/>
      <c r="B99" s="29"/>
      <c r="C99" s="29"/>
      <c r="D99" s="140" t="s">
        <v>493</v>
      </c>
      <c r="E99" s="141">
        <f t="shared" si="11"/>
        <v>10000</v>
      </c>
      <c r="F99" s="142">
        <v>10000</v>
      </c>
      <c r="G99" s="1"/>
      <c r="H99" s="1"/>
      <c r="I99" s="31"/>
      <c r="J99" s="25"/>
      <c r="K99" s="124"/>
      <c r="L99" s="127"/>
      <c r="M99" s="127"/>
      <c r="N99" s="127"/>
      <c r="O99" s="128"/>
      <c r="P99" s="32">
        <f t="shared" si="8"/>
        <v>10000</v>
      </c>
    </row>
    <row r="100" spans="1:17" s="34" customFormat="1" ht="116.25" customHeight="1" x14ac:dyDescent="0.2">
      <c r="A100" s="28" t="s">
        <v>210</v>
      </c>
      <c r="B100" s="29" t="s">
        <v>211</v>
      </c>
      <c r="C100" s="29" t="s">
        <v>84</v>
      </c>
      <c r="D100" s="30" t="s">
        <v>384</v>
      </c>
      <c r="E100" s="65">
        <f t="shared" si="11"/>
        <v>1870700</v>
      </c>
      <c r="F100" s="66">
        <v>1870700</v>
      </c>
      <c r="G100" s="1"/>
      <c r="H100" s="1"/>
      <c r="I100" s="31"/>
      <c r="J100" s="65">
        <f t="shared" si="10"/>
        <v>0</v>
      </c>
      <c r="K100" s="124"/>
      <c r="L100" s="131"/>
      <c r="M100" s="127"/>
      <c r="N100" s="127"/>
      <c r="O100" s="128"/>
      <c r="P100" s="32">
        <f t="shared" si="8"/>
        <v>1870700</v>
      </c>
    </row>
    <row r="101" spans="1:17" s="34" customFormat="1" ht="38.25" customHeight="1" x14ac:dyDescent="0.2">
      <c r="A101" s="28" t="s">
        <v>215</v>
      </c>
      <c r="B101" s="29">
        <v>3011</v>
      </c>
      <c r="C101" s="29" t="s">
        <v>95</v>
      </c>
      <c r="D101" s="30" t="s">
        <v>214</v>
      </c>
      <c r="E101" s="25">
        <f t="shared" si="11"/>
        <v>47000000</v>
      </c>
      <c r="F101" s="1">
        <v>47000000</v>
      </c>
      <c r="G101" s="1"/>
      <c r="H101" s="1"/>
      <c r="I101" s="31"/>
      <c r="J101" s="25">
        <f t="shared" si="10"/>
        <v>0</v>
      </c>
      <c r="K101" s="124"/>
      <c r="L101" s="127"/>
      <c r="M101" s="127"/>
      <c r="N101" s="127"/>
      <c r="O101" s="128"/>
      <c r="P101" s="32">
        <f t="shared" si="8"/>
        <v>47000000</v>
      </c>
    </row>
    <row r="102" spans="1:17" s="34" customFormat="1" ht="38.25" customHeight="1" x14ac:dyDescent="0.2">
      <c r="A102" s="28" t="s">
        <v>198</v>
      </c>
      <c r="B102" s="29" t="s">
        <v>220</v>
      </c>
      <c r="C102" s="29" t="s">
        <v>96</v>
      </c>
      <c r="D102" s="30" t="s">
        <v>9</v>
      </c>
      <c r="E102" s="25">
        <f t="shared" si="11"/>
        <v>223086700</v>
      </c>
      <c r="F102" s="1">
        <v>223086700</v>
      </c>
      <c r="G102" s="1"/>
      <c r="H102" s="1"/>
      <c r="I102" s="31"/>
      <c r="J102" s="25">
        <f t="shared" si="10"/>
        <v>0</v>
      </c>
      <c r="K102" s="124"/>
      <c r="L102" s="127"/>
      <c r="M102" s="127"/>
      <c r="N102" s="127"/>
      <c r="O102" s="128"/>
      <c r="P102" s="32">
        <f t="shared" si="8"/>
        <v>223086700</v>
      </c>
    </row>
    <row r="103" spans="1:17" s="34" customFormat="1" ht="45.75" customHeight="1" x14ac:dyDescent="0.2">
      <c r="A103" s="28" t="s">
        <v>216</v>
      </c>
      <c r="B103" s="29" t="s">
        <v>112</v>
      </c>
      <c r="C103" s="29" t="s">
        <v>95</v>
      </c>
      <c r="D103" s="30" t="s">
        <v>217</v>
      </c>
      <c r="E103" s="25">
        <f t="shared" si="11"/>
        <v>3000</v>
      </c>
      <c r="F103" s="1">
        <v>3000</v>
      </c>
      <c r="G103" s="1"/>
      <c r="H103" s="1"/>
      <c r="I103" s="31"/>
      <c r="J103" s="25">
        <f t="shared" si="10"/>
        <v>0</v>
      </c>
      <c r="K103" s="124"/>
      <c r="L103" s="127"/>
      <c r="M103" s="127"/>
      <c r="N103" s="127"/>
      <c r="O103" s="128"/>
      <c r="P103" s="32">
        <f t="shared" si="8"/>
        <v>3000</v>
      </c>
    </row>
    <row r="104" spans="1:17" s="34" customFormat="1" ht="44.25" customHeight="1" x14ac:dyDescent="0.2">
      <c r="A104" s="28" t="s">
        <v>218</v>
      </c>
      <c r="B104" s="29" t="s">
        <v>219</v>
      </c>
      <c r="C104" s="29" t="s">
        <v>96</v>
      </c>
      <c r="D104" s="30" t="s">
        <v>40</v>
      </c>
      <c r="E104" s="25">
        <f t="shared" si="11"/>
        <v>4000</v>
      </c>
      <c r="F104" s="1">
        <v>4000</v>
      </c>
      <c r="G104" s="1"/>
      <c r="H104" s="1"/>
      <c r="I104" s="31"/>
      <c r="J104" s="25">
        <f t="shared" ref="J104:J183" si="12">L104+O104</f>
        <v>0</v>
      </c>
      <c r="K104" s="124"/>
      <c r="L104" s="127"/>
      <c r="M104" s="127"/>
      <c r="N104" s="127"/>
      <c r="O104" s="128"/>
      <c r="P104" s="32">
        <f t="shared" si="8"/>
        <v>4000</v>
      </c>
    </row>
    <row r="105" spans="1:17" s="34" customFormat="1" ht="33.75" customHeight="1" x14ac:dyDescent="0.2">
      <c r="A105" s="28" t="s">
        <v>199</v>
      </c>
      <c r="B105" s="29">
        <v>3031</v>
      </c>
      <c r="C105" s="29" t="s">
        <v>95</v>
      </c>
      <c r="D105" s="30" t="s">
        <v>172</v>
      </c>
      <c r="E105" s="25">
        <f t="shared" si="11"/>
        <v>120000</v>
      </c>
      <c r="F105" s="1">
        <v>120000</v>
      </c>
      <c r="G105" s="1"/>
      <c r="H105" s="1"/>
      <c r="I105" s="31"/>
      <c r="J105" s="25">
        <f t="shared" si="12"/>
        <v>150000</v>
      </c>
      <c r="K105" s="124">
        <v>150000</v>
      </c>
      <c r="L105" s="127"/>
      <c r="M105" s="127"/>
      <c r="N105" s="127"/>
      <c r="O105" s="128">
        <v>150000</v>
      </c>
      <c r="P105" s="32">
        <f t="shared" si="8"/>
        <v>270000</v>
      </c>
      <c r="Q105" s="33"/>
    </row>
    <row r="106" spans="1:17" s="34" customFormat="1" ht="21.95" customHeight="1" x14ac:dyDescent="0.2">
      <c r="A106" s="28" t="s">
        <v>200</v>
      </c>
      <c r="B106" s="29" t="s">
        <v>173</v>
      </c>
      <c r="C106" s="29" t="s">
        <v>68</v>
      </c>
      <c r="D106" s="30" t="s">
        <v>10</v>
      </c>
      <c r="E106" s="25">
        <f t="shared" si="11"/>
        <v>780000</v>
      </c>
      <c r="F106" s="1">
        <v>780000</v>
      </c>
      <c r="G106" s="1"/>
      <c r="H106" s="1"/>
      <c r="I106" s="31"/>
      <c r="J106" s="25">
        <f t="shared" si="12"/>
        <v>0</v>
      </c>
      <c r="K106" s="124"/>
      <c r="L106" s="127"/>
      <c r="M106" s="127"/>
      <c r="N106" s="127"/>
      <c r="O106" s="128"/>
      <c r="P106" s="32">
        <f t="shared" si="8"/>
        <v>780000</v>
      </c>
      <c r="Q106" s="33"/>
    </row>
    <row r="107" spans="1:17" s="34" customFormat="1" ht="33" customHeight="1" x14ac:dyDescent="0.2">
      <c r="A107" s="28" t="s">
        <v>251</v>
      </c>
      <c r="B107" s="29" t="s">
        <v>252</v>
      </c>
      <c r="C107" s="29" t="s">
        <v>68</v>
      </c>
      <c r="D107" s="30" t="s">
        <v>108</v>
      </c>
      <c r="E107" s="25">
        <f t="shared" si="11"/>
        <v>18000000</v>
      </c>
      <c r="F107" s="1">
        <v>18000000</v>
      </c>
      <c r="G107" s="1"/>
      <c r="H107" s="1"/>
      <c r="I107" s="31"/>
      <c r="J107" s="25">
        <f t="shared" si="12"/>
        <v>0</v>
      </c>
      <c r="K107" s="124"/>
      <c r="L107" s="127"/>
      <c r="M107" s="127"/>
      <c r="N107" s="127"/>
      <c r="O107" s="128"/>
      <c r="P107" s="32">
        <f t="shared" si="8"/>
        <v>18000000</v>
      </c>
      <c r="Q107" s="33"/>
    </row>
    <row r="108" spans="1:17" s="34" customFormat="1" ht="33" customHeight="1" x14ac:dyDescent="0.2">
      <c r="A108" s="28" t="s">
        <v>253</v>
      </c>
      <c r="B108" s="29" t="s">
        <v>254</v>
      </c>
      <c r="C108" s="29" t="s">
        <v>68</v>
      </c>
      <c r="D108" s="30" t="s">
        <v>11</v>
      </c>
      <c r="E108" s="25">
        <f t="shared" si="11"/>
        <v>100000</v>
      </c>
      <c r="F108" s="1">
        <v>100000</v>
      </c>
      <c r="G108" s="1"/>
      <c r="H108" s="1"/>
      <c r="I108" s="31"/>
      <c r="J108" s="25">
        <f t="shared" si="12"/>
        <v>0</v>
      </c>
      <c r="K108" s="124"/>
      <c r="L108" s="127"/>
      <c r="M108" s="127"/>
      <c r="N108" s="127"/>
      <c r="O108" s="128"/>
      <c r="P108" s="32">
        <f t="shared" si="8"/>
        <v>100000</v>
      </c>
    </row>
    <row r="109" spans="1:17" s="34" customFormat="1" ht="33" customHeight="1" x14ac:dyDescent="0.2">
      <c r="A109" s="28" t="s">
        <v>255</v>
      </c>
      <c r="B109" s="29" t="s">
        <v>256</v>
      </c>
      <c r="C109" s="29" t="s">
        <v>68</v>
      </c>
      <c r="D109" s="30" t="s">
        <v>46</v>
      </c>
      <c r="E109" s="25">
        <f t="shared" si="11"/>
        <v>23000000</v>
      </c>
      <c r="F109" s="1">
        <v>23000000</v>
      </c>
      <c r="G109" s="1"/>
      <c r="H109" s="1"/>
      <c r="I109" s="31"/>
      <c r="J109" s="25">
        <f t="shared" si="12"/>
        <v>0</v>
      </c>
      <c r="K109" s="124"/>
      <c r="L109" s="127"/>
      <c r="M109" s="127"/>
      <c r="N109" s="127"/>
      <c r="O109" s="128"/>
      <c r="P109" s="32">
        <f t="shared" si="8"/>
        <v>23000000</v>
      </c>
    </row>
    <row r="110" spans="1:17" s="34" customFormat="1" ht="21.95" customHeight="1" x14ac:dyDescent="0.2">
      <c r="A110" s="28" t="s">
        <v>201</v>
      </c>
      <c r="B110" s="29">
        <v>3041</v>
      </c>
      <c r="C110" s="29" t="s">
        <v>84</v>
      </c>
      <c r="D110" s="30" t="s">
        <v>12</v>
      </c>
      <c r="E110" s="25">
        <f t="shared" si="11"/>
        <v>2422500</v>
      </c>
      <c r="F110" s="1">
        <v>2422500</v>
      </c>
      <c r="G110" s="1"/>
      <c r="H110" s="1"/>
      <c r="I110" s="31"/>
      <c r="J110" s="25">
        <f t="shared" si="12"/>
        <v>0</v>
      </c>
      <c r="K110" s="124"/>
      <c r="L110" s="127"/>
      <c r="M110" s="127"/>
      <c r="N110" s="127"/>
      <c r="O110" s="128"/>
      <c r="P110" s="32">
        <f t="shared" si="8"/>
        <v>2422500</v>
      </c>
    </row>
    <row r="111" spans="1:17" s="34" customFormat="1" ht="21.95" customHeight="1" x14ac:dyDescent="0.2">
      <c r="A111" s="28" t="s">
        <v>202</v>
      </c>
      <c r="B111" s="29" t="s">
        <v>386</v>
      </c>
      <c r="C111" s="29" t="s">
        <v>84</v>
      </c>
      <c r="D111" s="30" t="s">
        <v>17</v>
      </c>
      <c r="E111" s="25">
        <f t="shared" si="11"/>
        <v>288960</v>
      </c>
      <c r="F111" s="1">
        <v>288960</v>
      </c>
      <c r="G111" s="1"/>
      <c r="H111" s="1"/>
      <c r="I111" s="31"/>
      <c r="J111" s="25">
        <f t="shared" si="12"/>
        <v>0</v>
      </c>
      <c r="K111" s="124"/>
      <c r="L111" s="127"/>
      <c r="M111" s="127"/>
      <c r="N111" s="127"/>
      <c r="O111" s="128"/>
      <c r="P111" s="32">
        <f t="shared" si="8"/>
        <v>288960</v>
      </c>
    </row>
    <row r="112" spans="1:17" s="34" customFormat="1" ht="21.95" customHeight="1" x14ac:dyDescent="0.2">
      <c r="A112" s="28" t="s">
        <v>203</v>
      </c>
      <c r="B112" s="29">
        <v>3043</v>
      </c>
      <c r="C112" s="29" t="s">
        <v>84</v>
      </c>
      <c r="D112" s="30" t="s">
        <v>13</v>
      </c>
      <c r="E112" s="25">
        <f t="shared" si="11"/>
        <v>122650000</v>
      </c>
      <c r="F112" s="1">
        <v>122650000</v>
      </c>
      <c r="G112" s="1"/>
      <c r="H112" s="1"/>
      <c r="I112" s="31"/>
      <c r="J112" s="25">
        <f t="shared" si="12"/>
        <v>0</v>
      </c>
      <c r="K112" s="124"/>
      <c r="L112" s="127"/>
      <c r="M112" s="127"/>
      <c r="N112" s="127"/>
      <c r="O112" s="128"/>
      <c r="P112" s="32">
        <f t="shared" si="8"/>
        <v>122650000</v>
      </c>
    </row>
    <row r="113" spans="1:17" s="34" customFormat="1" ht="21.95" customHeight="1" x14ac:dyDescent="0.2">
      <c r="A113" s="28" t="s">
        <v>204</v>
      </c>
      <c r="B113" s="29">
        <v>3044</v>
      </c>
      <c r="C113" s="29" t="s">
        <v>84</v>
      </c>
      <c r="D113" s="30" t="s">
        <v>14</v>
      </c>
      <c r="E113" s="25">
        <f t="shared" si="11"/>
        <v>6187700</v>
      </c>
      <c r="F113" s="1">
        <v>6187700</v>
      </c>
      <c r="G113" s="1"/>
      <c r="H113" s="1"/>
      <c r="I113" s="31"/>
      <c r="J113" s="25">
        <f t="shared" si="12"/>
        <v>0</v>
      </c>
      <c r="K113" s="124"/>
      <c r="L113" s="127"/>
      <c r="M113" s="127"/>
      <c r="N113" s="127"/>
      <c r="O113" s="128"/>
      <c r="P113" s="32">
        <f t="shared" si="8"/>
        <v>6187700</v>
      </c>
    </row>
    <row r="114" spans="1:17" s="34" customFormat="1" ht="21.95" customHeight="1" x14ac:dyDescent="0.2">
      <c r="A114" s="28" t="s">
        <v>205</v>
      </c>
      <c r="B114" s="29">
        <v>3045</v>
      </c>
      <c r="C114" s="29" t="s">
        <v>84</v>
      </c>
      <c r="D114" s="30" t="s">
        <v>15</v>
      </c>
      <c r="E114" s="25">
        <f t="shared" si="11"/>
        <v>20079400</v>
      </c>
      <c r="F114" s="1">
        <v>20079400</v>
      </c>
      <c r="G114" s="1"/>
      <c r="H114" s="1"/>
      <c r="I114" s="31"/>
      <c r="J114" s="25">
        <f t="shared" si="12"/>
        <v>0</v>
      </c>
      <c r="K114" s="124"/>
      <c r="L114" s="127"/>
      <c r="M114" s="127"/>
      <c r="N114" s="127"/>
      <c r="O114" s="128"/>
      <c r="P114" s="32">
        <f t="shared" si="8"/>
        <v>20079400</v>
      </c>
    </row>
    <row r="115" spans="1:17" s="34" customFormat="1" ht="21.95" customHeight="1" x14ac:dyDescent="0.2">
      <c r="A115" s="28" t="s">
        <v>206</v>
      </c>
      <c r="B115" s="29">
        <v>3046</v>
      </c>
      <c r="C115" s="29" t="s">
        <v>84</v>
      </c>
      <c r="D115" s="30" t="s">
        <v>16</v>
      </c>
      <c r="E115" s="25">
        <f t="shared" si="11"/>
        <v>906100</v>
      </c>
      <c r="F115" s="1">
        <v>906100</v>
      </c>
      <c r="G115" s="1"/>
      <c r="H115" s="1"/>
      <c r="I115" s="31"/>
      <c r="J115" s="25">
        <f t="shared" si="12"/>
        <v>0</v>
      </c>
      <c r="K115" s="124"/>
      <c r="L115" s="127"/>
      <c r="M115" s="127"/>
      <c r="N115" s="127"/>
      <c r="O115" s="128"/>
      <c r="P115" s="32">
        <f t="shared" si="8"/>
        <v>906100</v>
      </c>
    </row>
    <row r="116" spans="1:17" s="34" customFormat="1" ht="26.25" customHeight="1" x14ac:dyDescent="0.2">
      <c r="A116" s="28" t="s">
        <v>207</v>
      </c>
      <c r="B116" s="29" t="s">
        <v>387</v>
      </c>
      <c r="C116" s="29" t="s">
        <v>84</v>
      </c>
      <c r="D116" s="30" t="s">
        <v>18</v>
      </c>
      <c r="E116" s="65">
        <f t="shared" si="11"/>
        <v>65181400</v>
      </c>
      <c r="F116" s="1">
        <v>65181400</v>
      </c>
      <c r="G116" s="1"/>
      <c r="H116" s="1"/>
      <c r="I116" s="31"/>
      <c r="J116" s="25">
        <f t="shared" si="12"/>
        <v>0</v>
      </c>
      <c r="K116" s="124"/>
      <c r="L116" s="127"/>
      <c r="M116" s="127"/>
      <c r="N116" s="127"/>
      <c r="O116" s="128"/>
      <c r="P116" s="32">
        <f t="shared" si="8"/>
        <v>65181400</v>
      </c>
    </row>
    <row r="117" spans="1:17" s="34" customFormat="1" ht="26.25" customHeight="1" x14ac:dyDescent="0.2">
      <c r="A117" s="28" t="s">
        <v>481</v>
      </c>
      <c r="B117" s="29" t="s">
        <v>480</v>
      </c>
      <c r="C117" s="29" t="s">
        <v>84</v>
      </c>
      <c r="D117" s="30" t="s">
        <v>482</v>
      </c>
      <c r="E117" s="65">
        <f t="shared" si="11"/>
        <v>13800000</v>
      </c>
      <c r="F117" s="1">
        <v>13800000</v>
      </c>
      <c r="G117" s="1"/>
      <c r="H117" s="1"/>
      <c r="I117" s="31"/>
      <c r="J117" s="25"/>
      <c r="K117" s="124"/>
      <c r="L117" s="127"/>
      <c r="M117" s="127"/>
      <c r="N117" s="127"/>
      <c r="O117" s="128"/>
      <c r="P117" s="32">
        <f t="shared" si="8"/>
        <v>13800000</v>
      </c>
    </row>
    <row r="118" spans="1:17" s="34" customFormat="1" ht="33" customHeight="1" x14ac:dyDescent="0.2">
      <c r="A118" s="28" t="s">
        <v>208</v>
      </c>
      <c r="B118" s="29">
        <v>3050</v>
      </c>
      <c r="C118" s="29" t="s">
        <v>68</v>
      </c>
      <c r="D118" s="30" t="s">
        <v>109</v>
      </c>
      <c r="E118" s="65">
        <f t="shared" si="11"/>
        <v>246200</v>
      </c>
      <c r="F118" s="66">
        <v>246200</v>
      </c>
      <c r="G118" s="66"/>
      <c r="H118" s="1"/>
      <c r="I118" s="31"/>
      <c r="J118" s="25">
        <f t="shared" si="12"/>
        <v>0</v>
      </c>
      <c r="K118" s="124"/>
      <c r="L118" s="127"/>
      <c r="M118" s="127"/>
      <c r="N118" s="127"/>
      <c r="O118" s="128"/>
      <c r="P118" s="32">
        <f t="shared" si="8"/>
        <v>246200</v>
      </c>
    </row>
    <row r="119" spans="1:17" s="34" customFormat="1" ht="48.75" customHeight="1" x14ac:dyDescent="0.2">
      <c r="A119" s="28" t="s">
        <v>388</v>
      </c>
      <c r="B119" s="29" t="s">
        <v>389</v>
      </c>
      <c r="C119" s="29" t="s">
        <v>97</v>
      </c>
      <c r="D119" s="30" t="s">
        <v>385</v>
      </c>
      <c r="E119" s="25">
        <f t="shared" si="11"/>
        <v>63071700</v>
      </c>
      <c r="F119" s="1">
        <v>63071700</v>
      </c>
      <c r="G119" s="1"/>
      <c r="H119" s="1"/>
      <c r="I119" s="31"/>
      <c r="J119" s="25">
        <f t="shared" si="12"/>
        <v>0</v>
      </c>
      <c r="K119" s="124"/>
      <c r="L119" s="127"/>
      <c r="M119" s="127"/>
      <c r="N119" s="127"/>
      <c r="O119" s="128"/>
      <c r="P119" s="32">
        <f t="shared" si="8"/>
        <v>63071700</v>
      </c>
    </row>
    <row r="120" spans="1:17" s="34" customFormat="1" ht="48.75" customHeight="1" x14ac:dyDescent="0.2">
      <c r="A120" s="67">
        <v>813082</v>
      </c>
      <c r="B120" s="68">
        <v>3082</v>
      </c>
      <c r="C120" s="68">
        <v>1010</v>
      </c>
      <c r="D120" s="69" t="s">
        <v>438</v>
      </c>
      <c r="E120" s="25">
        <f t="shared" si="11"/>
        <v>13575000</v>
      </c>
      <c r="F120" s="70">
        <v>13575000</v>
      </c>
      <c r="G120" s="1"/>
      <c r="H120" s="1"/>
      <c r="I120" s="31"/>
      <c r="J120" s="25">
        <f t="shared" si="12"/>
        <v>0</v>
      </c>
      <c r="K120" s="124"/>
      <c r="L120" s="127"/>
      <c r="M120" s="127"/>
      <c r="N120" s="127"/>
      <c r="O120" s="128"/>
      <c r="P120" s="32">
        <f t="shared" si="8"/>
        <v>13575000</v>
      </c>
    </row>
    <row r="121" spans="1:17" s="34" customFormat="1" ht="48.75" customHeight="1" x14ac:dyDescent="0.2">
      <c r="A121" s="28" t="s">
        <v>390</v>
      </c>
      <c r="B121" s="29" t="s">
        <v>391</v>
      </c>
      <c r="C121" s="29" t="s">
        <v>97</v>
      </c>
      <c r="D121" s="30" t="s">
        <v>439</v>
      </c>
      <c r="E121" s="25">
        <f t="shared" si="11"/>
        <v>7340000</v>
      </c>
      <c r="F121" s="1">
        <v>7340000</v>
      </c>
      <c r="G121" s="1"/>
      <c r="H121" s="1"/>
      <c r="I121" s="31"/>
      <c r="J121" s="25">
        <f t="shared" si="12"/>
        <v>0</v>
      </c>
      <c r="K121" s="124"/>
      <c r="L121" s="127"/>
      <c r="M121" s="127"/>
      <c r="N121" s="127"/>
      <c r="O121" s="128"/>
      <c r="P121" s="32">
        <f t="shared" si="8"/>
        <v>7340000</v>
      </c>
    </row>
    <row r="122" spans="1:17" s="34" customFormat="1" ht="48.75" customHeight="1" x14ac:dyDescent="0.2">
      <c r="A122" s="28" t="s">
        <v>483</v>
      </c>
      <c r="B122" s="29" t="s">
        <v>484</v>
      </c>
      <c r="C122" s="29" t="s">
        <v>84</v>
      </c>
      <c r="D122" s="30" t="s">
        <v>485</v>
      </c>
      <c r="E122" s="25">
        <f t="shared" si="11"/>
        <v>1380600</v>
      </c>
      <c r="F122" s="1">
        <v>1380600</v>
      </c>
      <c r="G122" s="1"/>
      <c r="H122" s="1"/>
      <c r="I122" s="31"/>
      <c r="J122" s="25"/>
      <c r="K122" s="124"/>
      <c r="L122" s="127"/>
      <c r="M122" s="127"/>
      <c r="N122" s="127"/>
      <c r="O122" s="128"/>
      <c r="P122" s="32">
        <f t="shared" si="8"/>
        <v>1380600</v>
      </c>
    </row>
    <row r="123" spans="1:17" s="34" customFormat="1" ht="43.5" customHeight="1" x14ac:dyDescent="0.2">
      <c r="A123" s="28" t="s">
        <v>392</v>
      </c>
      <c r="B123" s="29" t="s">
        <v>393</v>
      </c>
      <c r="C123" s="29" t="s">
        <v>97</v>
      </c>
      <c r="D123" s="30" t="s">
        <v>440</v>
      </c>
      <c r="E123" s="25">
        <f t="shared" si="11"/>
        <v>56640</v>
      </c>
      <c r="F123" s="1">
        <v>56640</v>
      </c>
      <c r="G123" s="1"/>
      <c r="H123" s="1"/>
      <c r="I123" s="31"/>
      <c r="J123" s="25">
        <f t="shared" si="12"/>
        <v>0</v>
      </c>
      <c r="K123" s="124"/>
      <c r="L123" s="127"/>
      <c r="M123" s="127"/>
      <c r="N123" s="127"/>
      <c r="O123" s="128"/>
      <c r="P123" s="32">
        <f t="shared" si="8"/>
        <v>56640</v>
      </c>
    </row>
    <row r="124" spans="1:17" s="34" customFormat="1" ht="30" customHeight="1" x14ac:dyDescent="0.2">
      <c r="A124" s="28" t="s">
        <v>209</v>
      </c>
      <c r="B124" s="29">
        <v>3090</v>
      </c>
      <c r="C124" s="29" t="s">
        <v>95</v>
      </c>
      <c r="D124" s="30" t="s">
        <v>441</v>
      </c>
      <c r="E124" s="65">
        <f t="shared" si="11"/>
        <v>280000</v>
      </c>
      <c r="F124" s="66">
        <v>280000</v>
      </c>
      <c r="G124" s="1"/>
      <c r="H124" s="1"/>
      <c r="I124" s="31"/>
      <c r="J124" s="65">
        <f t="shared" si="12"/>
        <v>0</v>
      </c>
      <c r="K124" s="124"/>
      <c r="L124" s="131"/>
      <c r="M124" s="127"/>
      <c r="N124" s="127"/>
      <c r="O124" s="128"/>
      <c r="P124" s="32">
        <f t="shared" si="8"/>
        <v>280000</v>
      </c>
    </row>
    <row r="125" spans="1:17" s="34" customFormat="1" ht="62.25" customHeight="1" x14ac:dyDescent="0.2">
      <c r="A125" s="28" t="s">
        <v>408</v>
      </c>
      <c r="B125" s="29" t="s">
        <v>409</v>
      </c>
      <c r="C125" s="29" t="s">
        <v>97</v>
      </c>
      <c r="D125" s="30" t="s">
        <v>410</v>
      </c>
      <c r="E125" s="65">
        <v>1870200</v>
      </c>
      <c r="F125" s="66">
        <v>1870200</v>
      </c>
      <c r="G125" s="1"/>
      <c r="H125" s="1"/>
      <c r="I125" s="31"/>
      <c r="J125" s="25">
        <f t="shared" si="12"/>
        <v>0</v>
      </c>
      <c r="K125" s="124"/>
      <c r="L125" s="127"/>
      <c r="M125" s="127"/>
      <c r="N125" s="127"/>
      <c r="O125" s="128"/>
      <c r="P125" s="32">
        <f t="shared" si="8"/>
        <v>1870200</v>
      </c>
      <c r="Q125" s="33"/>
    </row>
    <row r="126" spans="1:17" s="34" customFormat="1" ht="69" customHeight="1" x14ac:dyDescent="0.2">
      <c r="A126" s="28" t="s">
        <v>394</v>
      </c>
      <c r="B126" s="29" t="s">
        <v>395</v>
      </c>
      <c r="C126" s="29" t="s">
        <v>96</v>
      </c>
      <c r="D126" s="30" t="s">
        <v>383</v>
      </c>
      <c r="E126" s="65">
        <f t="shared" si="11"/>
        <v>8300000</v>
      </c>
      <c r="F126" s="66">
        <v>8300000</v>
      </c>
      <c r="G126" s="1"/>
      <c r="H126" s="1"/>
      <c r="I126" s="31"/>
      <c r="J126" s="25">
        <f t="shared" si="12"/>
        <v>0</v>
      </c>
      <c r="K126" s="124"/>
      <c r="L126" s="127"/>
      <c r="M126" s="127"/>
      <c r="N126" s="127"/>
      <c r="O126" s="128"/>
      <c r="P126" s="32">
        <f t="shared" si="8"/>
        <v>8300000</v>
      </c>
      <c r="Q126" s="33"/>
    </row>
    <row r="127" spans="1:17" s="34" customFormat="1" ht="42.75" customHeight="1" x14ac:dyDescent="0.2">
      <c r="A127" s="28" t="s">
        <v>396</v>
      </c>
      <c r="B127" s="29" t="s">
        <v>397</v>
      </c>
      <c r="C127" s="29" t="s">
        <v>95</v>
      </c>
      <c r="D127" s="30" t="s">
        <v>442</v>
      </c>
      <c r="E127" s="65">
        <f t="shared" si="11"/>
        <v>201000</v>
      </c>
      <c r="F127" s="66">
        <v>201000</v>
      </c>
      <c r="G127" s="1"/>
      <c r="H127" s="1"/>
      <c r="I127" s="31"/>
      <c r="J127" s="25">
        <f t="shared" si="12"/>
        <v>0</v>
      </c>
      <c r="K127" s="124"/>
      <c r="L127" s="127"/>
      <c r="M127" s="127"/>
      <c r="N127" s="127"/>
      <c r="O127" s="128"/>
      <c r="P127" s="32">
        <f t="shared" si="8"/>
        <v>201000</v>
      </c>
      <c r="Q127" s="33"/>
    </row>
    <row r="128" spans="1:17" s="34" customFormat="1" ht="21.95" customHeight="1" x14ac:dyDescent="0.2">
      <c r="A128" s="28" t="s">
        <v>401</v>
      </c>
      <c r="B128" s="29" t="s">
        <v>402</v>
      </c>
      <c r="C128" s="29"/>
      <c r="D128" s="30" t="s">
        <v>443</v>
      </c>
      <c r="E128" s="71">
        <f t="shared" si="11"/>
        <v>11354900</v>
      </c>
      <c r="F128" s="66">
        <f>F129+F134</f>
        <v>11354900</v>
      </c>
      <c r="G128" s="66">
        <f>G129+G134</f>
        <v>1539000</v>
      </c>
      <c r="H128" s="66">
        <f>H129</f>
        <v>154200</v>
      </c>
      <c r="I128" s="31"/>
      <c r="J128" s="25">
        <f t="shared" si="12"/>
        <v>0</v>
      </c>
      <c r="K128" s="124"/>
      <c r="L128" s="127"/>
      <c r="M128" s="127"/>
      <c r="N128" s="127"/>
      <c r="O128" s="128"/>
      <c r="P128" s="32">
        <f t="shared" si="8"/>
        <v>11354900</v>
      </c>
      <c r="Q128" s="33"/>
    </row>
    <row r="129" spans="1:19" s="34" customFormat="1" ht="29.25" customHeight="1" x14ac:dyDescent="0.2">
      <c r="A129" s="28" t="s">
        <v>398</v>
      </c>
      <c r="B129" s="29" t="s">
        <v>399</v>
      </c>
      <c r="C129" s="29" t="s">
        <v>99</v>
      </c>
      <c r="D129" s="30" t="s">
        <v>400</v>
      </c>
      <c r="E129" s="65">
        <f t="shared" si="11"/>
        <v>2772800</v>
      </c>
      <c r="F129" s="66">
        <f>F131+F132+F133</f>
        <v>2772800</v>
      </c>
      <c r="G129" s="66">
        <f>G132+G133</f>
        <v>1539000</v>
      </c>
      <c r="H129" s="66">
        <f>H132+H133</f>
        <v>154200</v>
      </c>
      <c r="I129" s="31"/>
      <c r="J129" s="25">
        <f t="shared" si="12"/>
        <v>0</v>
      </c>
      <c r="K129" s="124"/>
      <c r="L129" s="127"/>
      <c r="M129" s="127"/>
      <c r="N129" s="127"/>
      <c r="O129" s="128"/>
      <c r="P129" s="32">
        <f t="shared" si="8"/>
        <v>2772800</v>
      </c>
    </row>
    <row r="130" spans="1:19" s="34" customFormat="1" ht="15.75" customHeight="1" x14ac:dyDescent="0.2">
      <c r="A130" s="28"/>
      <c r="B130" s="29"/>
      <c r="C130" s="29"/>
      <c r="D130" s="52" t="s">
        <v>406</v>
      </c>
      <c r="E130" s="25">
        <f t="shared" si="11"/>
        <v>0</v>
      </c>
      <c r="F130" s="1"/>
      <c r="G130" s="1"/>
      <c r="H130" s="1"/>
      <c r="I130" s="31"/>
      <c r="J130" s="25">
        <f t="shared" si="12"/>
        <v>0</v>
      </c>
      <c r="K130" s="124"/>
      <c r="L130" s="127"/>
      <c r="M130" s="127"/>
      <c r="N130" s="127"/>
      <c r="O130" s="128"/>
      <c r="P130" s="32">
        <f t="shared" si="8"/>
        <v>0</v>
      </c>
    </row>
    <row r="131" spans="1:19" s="34" customFormat="1" ht="15.75" customHeight="1" x14ac:dyDescent="0.2">
      <c r="A131" s="28"/>
      <c r="B131" s="29"/>
      <c r="C131" s="29"/>
      <c r="D131" s="52" t="s">
        <v>324</v>
      </c>
      <c r="E131" s="65">
        <f t="shared" si="11"/>
        <v>450000</v>
      </c>
      <c r="F131" s="66">
        <v>450000</v>
      </c>
      <c r="G131" s="1"/>
      <c r="H131" s="1"/>
      <c r="I131" s="31"/>
      <c r="J131" s="25">
        <f t="shared" si="12"/>
        <v>0</v>
      </c>
      <c r="K131" s="124"/>
      <c r="L131" s="127"/>
      <c r="M131" s="127"/>
      <c r="N131" s="127"/>
      <c r="O131" s="128"/>
      <c r="P131" s="32">
        <f t="shared" si="8"/>
        <v>450000</v>
      </c>
    </row>
    <row r="132" spans="1:19" s="34" customFormat="1" ht="21.75" customHeight="1" x14ac:dyDescent="0.2">
      <c r="A132" s="28"/>
      <c r="B132" s="29"/>
      <c r="C132" s="29"/>
      <c r="D132" s="52" t="s">
        <v>325</v>
      </c>
      <c r="E132" s="65">
        <f t="shared" si="11"/>
        <v>968500</v>
      </c>
      <c r="F132" s="66">
        <v>968500</v>
      </c>
      <c r="G132" s="66">
        <v>560400</v>
      </c>
      <c r="H132" s="66">
        <v>59600</v>
      </c>
      <c r="I132" s="31"/>
      <c r="J132" s="25">
        <f t="shared" si="12"/>
        <v>0</v>
      </c>
      <c r="K132" s="124"/>
      <c r="L132" s="127"/>
      <c r="M132" s="127"/>
      <c r="N132" s="127"/>
      <c r="O132" s="128"/>
      <c r="P132" s="32">
        <f t="shared" si="8"/>
        <v>968500</v>
      </c>
    </row>
    <row r="133" spans="1:19" s="34" customFormat="1" ht="18" customHeight="1" x14ac:dyDescent="0.2">
      <c r="A133" s="28"/>
      <c r="B133" s="29"/>
      <c r="C133" s="29"/>
      <c r="D133" s="52" t="s">
        <v>326</v>
      </c>
      <c r="E133" s="65">
        <f t="shared" si="11"/>
        <v>1354300</v>
      </c>
      <c r="F133" s="66">
        <v>1354300</v>
      </c>
      <c r="G133" s="66">
        <v>978600</v>
      </c>
      <c r="H133" s="66">
        <v>94600</v>
      </c>
      <c r="I133" s="31"/>
      <c r="J133" s="25">
        <f t="shared" si="12"/>
        <v>0</v>
      </c>
      <c r="K133" s="124"/>
      <c r="L133" s="127"/>
      <c r="M133" s="127"/>
      <c r="N133" s="127"/>
      <c r="O133" s="128"/>
      <c r="P133" s="32">
        <f t="shared" si="8"/>
        <v>1354300</v>
      </c>
    </row>
    <row r="134" spans="1:19" s="34" customFormat="1" ht="39.75" customHeight="1" x14ac:dyDescent="0.2">
      <c r="A134" s="28" t="s">
        <v>403</v>
      </c>
      <c r="B134" s="29" t="s">
        <v>404</v>
      </c>
      <c r="C134" s="29" t="s">
        <v>99</v>
      </c>
      <c r="D134" s="30" t="s">
        <v>405</v>
      </c>
      <c r="E134" s="65">
        <f>F134+I134</f>
        <v>8582100</v>
      </c>
      <c r="F134" s="66">
        <f>F136+F137</f>
        <v>8582100</v>
      </c>
      <c r="G134" s="1">
        <f>G136+G137</f>
        <v>0</v>
      </c>
      <c r="H134" s="1">
        <f>H136+H137</f>
        <v>0</v>
      </c>
      <c r="I134" s="31">
        <f>I136+I137</f>
        <v>0</v>
      </c>
      <c r="J134" s="25">
        <f t="shared" si="12"/>
        <v>0</v>
      </c>
      <c r="K134" s="124"/>
      <c r="L134" s="127"/>
      <c r="M134" s="127"/>
      <c r="N134" s="127"/>
      <c r="O134" s="128"/>
      <c r="P134" s="32">
        <f t="shared" si="8"/>
        <v>8582100</v>
      </c>
    </row>
    <row r="135" spans="1:19" s="34" customFormat="1" ht="18" customHeight="1" x14ac:dyDescent="0.2">
      <c r="A135" s="28"/>
      <c r="B135" s="29"/>
      <c r="C135" s="29"/>
      <c r="D135" s="52" t="s">
        <v>406</v>
      </c>
      <c r="E135" s="25">
        <f t="shared" si="11"/>
        <v>0</v>
      </c>
      <c r="F135" s="1"/>
      <c r="G135" s="1"/>
      <c r="H135" s="1"/>
      <c r="I135" s="31"/>
      <c r="J135" s="25">
        <f t="shared" si="12"/>
        <v>0</v>
      </c>
      <c r="K135" s="124"/>
      <c r="L135" s="127"/>
      <c r="M135" s="127"/>
      <c r="N135" s="127"/>
      <c r="O135" s="128"/>
      <c r="P135" s="32">
        <f t="shared" si="8"/>
        <v>0</v>
      </c>
    </row>
    <row r="136" spans="1:19" s="34" customFormat="1" ht="18" customHeight="1" x14ac:dyDescent="0.2">
      <c r="A136" s="28"/>
      <c r="B136" s="29"/>
      <c r="C136" s="29"/>
      <c r="D136" s="52" t="s">
        <v>407</v>
      </c>
      <c r="E136" s="65">
        <f t="shared" si="11"/>
        <v>8002200</v>
      </c>
      <c r="F136" s="66">
        <v>8002200</v>
      </c>
      <c r="G136" s="1"/>
      <c r="H136" s="1"/>
      <c r="I136" s="31"/>
      <c r="J136" s="25">
        <f t="shared" si="12"/>
        <v>0</v>
      </c>
      <c r="K136" s="124"/>
      <c r="L136" s="127"/>
      <c r="M136" s="127"/>
      <c r="N136" s="127"/>
      <c r="O136" s="128"/>
      <c r="P136" s="32">
        <f t="shared" si="8"/>
        <v>8002200</v>
      </c>
    </row>
    <row r="137" spans="1:19" s="34" customFormat="1" ht="18" customHeight="1" x14ac:dyDescent="0.2">
      <c r="A137" s="28"/>
      <c r="B137" s="29"/>
      <c r="C137" s="29"/>
      <c r="D137" s="52" t="s">
        <v>323</v>
      </c>
      <c r="E137" s="65">
        <f t="shared" si="11"/>
        <v>579900</v>
      </c>
      <c r="F137" s="66">
        <v>579900</v>
      </c>
      <c r="G137" s="1"/>
      <c r="H137" s="1"/>
      <c r="I137" s="31"/>
      <c r="J137" s="25">
        <f t="shared" si="12"/>
        <v>0</v>
      </c>
      <c r="K137" s="124"/>
      <c r="L137" s="127"/>
      <c r="M137" s="127"/>
      <c r="N137" s="127"/>
      <c r="O137" s="128"/>
      <c r="P137" s="32">
        <f t="shared" si="8"/>
        <v>579900</v>
      </c>
    </row>
    <row r="138" spans="1:19" s="34" customFormat="1" ht="56.1" customHeight="1" x14ac:dyDescent="0.2">
      <c r="A138" s="28" t="s">
        <v>212</v>
      </c>
      <c r="B138" s="29">
        <v>3104</v>
      </c>
      <c r="C138" s="29" t="s">
        <v>98</v>
      </c>
      <c r="D138" s="30" t="s">
        <v>19</v>
      </c>
      <c r="E138" s="65">
        <f t="shared" si="11"/>
        <v>5523000</v>
      </c>
      <c r="F138" s="66">
        <v>5523000</v>
      </c>
      <c r="G138" s="72">
        <v>4130300</v>
      </c>
      <c r="H138" s="72">
        <v>78000</v>
      </c>
      <c r="I138" s="73"/>
      <c r="J138" s="25">
        <f t="shared" si="12"/>
        <v>840000</v>
      </c>
      <c r="K138" s="124">
        <v>840000</v>
      </c>
      <c r="L138" s="127"/>
      <c r="M138" s="127"/>
      <c r="N138" s="127"/>
      <c r="O138" s="128">
        <v>840000</v>
      </c>
      <c r="P138" s="32">
        <f t="shared" si="8"/>
        <v>6363000</v>
      </c>
      <c r="Q138" s="33"/>
    </row>
    <row r="139" spans="1:19" s="34" customFormat="1" ht="21.95" customHeight="1" x14ac:dyDescent="0.2">
      <c r="A139" s="28" t="s">
        <v>213</v>
      </c>
      <c r="B139" s="29" t="s">
        <v>174</v>
      </c>
      <c r="C139" s="29" t="s">
        <v>84</v>
      </c>
      <c r="D139" s="30" t="s">
        <v>175</v>
      </c>
      <c r="E139" s="65">
        <f t="shared" si="11"/>
        <v>3034300</v>
      </c>
      <c r="F139" s="66">
        <f>2934300+100000</f>
        <v>3034300</v>
      </c>
      <c r="G139" s="72">
        <v>2035200</v>
      </c>
      <c r="H139" s="72">
        <v>108800</v>
      </c>
      <c r="I139" s="73"/>
      <c r="J139" s="25">
        <f t="shared" si="12"/>
        <v>0</v>
      </c>
      <c r="K139" s="124"/>
      <c r="L139" s="127"/>
      <c r="M139" s="127"/>
      <c r="N139" s="127"/>
      <c r="O139" s="128"/>
      <c r="P139" s="32">
        <f t="shared" si="8"/>
        <v>3034300</v>
      </c>
      <c r="Q139" s="33"/>
    </row>
    <row r="140" spans="1:19" s="34" customFormat="1" ht="24.75" customHeight="1" x14ac:dyDescent="0.2">
      <c r="A140" s="28"/>
      <c r="B140" s="29"/>
      <c r="C140" s="29"/>
      <c r="D140" s="52" t="s">
        <v>327</v>
      </c>
      <c r="E140" s="65">
        <f t="shared" si="11"/>
        <v>342800</v>
      </c>
      <c r="F140" s="66">
        <f>242800+100000</f>
        <v>342800</v>
      </c>
      <c r="G140" s="72">
        <v>45900</v>
      </c>
      <c r="H140" s="72"/>
      <c r="I140" s="73"/>
      <c r="J140" s="25">
        <f t="shared" si="12"/>
        <v>0</v>
      </c>
      <c r="K140" s="124"/>
      <c r="L140" s="127"/>
      <c r="M140" s="127"/>
      <c r="N140" s="127"/>
      <c r="O140" s="128"/>
      <c r="P140" s="32">
        <f t="shared" si="8"/>
        <v>342800</v>
      </c>
      <c r="Q140" s="33"/>
    </row>
    <row r="141" spans="1:19" s="34" customFormat="1" ht="79.5" customHeight="1" x14ac:dyDescent="0.2">
      <c r="A141" s="28" t="s">
        <v>425</v>
      </c>
      <c r="B141" s="29" t="s">
        <v>421</v>
      </c>
      <c r="C141" s="29" t="s">
        <v>71</v>
      </c>
      <c r="D141" s="30" t="s">
        <v>422</v>
      </c>
      <c r="E141" s="65">
        <f t="shared" si="11"/>
        <v>0</v>
      </c>
      <c r="F141" s="66"/>
      <c r="G141" s="72"/>
      <c r="H141" s="72"/>
      <c r="I141" s="73"/>
      <c r="J141" s="25">
        <f t="shared" si="12"/>
        <v>500000</v>
      </c>
      <c r="K141" s="124"/>
      <c r="L141" s="127">
        <v>500000</v>
      </c>
      <c r="M141" s="127"/>
      <c r="N141" s="127"/>
      <c r="O141" s="128"/>
      <c r="P141" s="32">
        <f t="shared" si="8"/>
        <v>500000</v>
      </c>
    </row>
    <row r="142" spans="1:19" s="34" customFormat="1" ht="30" hidden="1" customHeight="1" x14ac:dyDescent="0.2">
      <c r="A142" s="28">
        <v>1516324</v>
      </c>
      <c r="B142" s="29" t="s">
        <v>105</v>
      </c>
      <c r="C142" s="29" t="s">
        <v>96</v>
      </c>
      <c r="D142" s="30" t="s">
        <v>106</v>
      </c>
      <c r="E142" s="25"/>
      <c r="F142" s="1"/>
      <c r="G142" s="72"/>
      <c r="H142" s="72"/>
      <c r="I142" s="73"/>
      <c r="J142" s="25">
        <f t="shared" si="12"/>
        <v>0</v>
      </c>
      <c r="K142" s="124"/>
      <c r="L142" s="127"/>
      <c r="M142" s="127"/>
      <c r="N142" s="127"/>
      <c r="O142" s="128"/>
      <c r="P142" s="32">
        <f t="shared" si="8"/>
        <v>0</v>
      </c>
      <c r="Q142" s="33"/>
      <c r="S142" s="33"/>
    </row>
    <row r="143" spans="1:19" s="18" customFormat="1" ht="21.95" customHeight="1" x14ac:dyDescent="0.2">
      <c r="A143" s="41" t="s">
        <v>185</v>
      </c>
      <c r="B143" s="20"/>
      <c r="C143" s="20"/>
      <c r="D143" s="21" t="s">
        <v>20</v>
      </c>
      <c r="E143" s="74">
        <f>E145+E146</f>
        <v>3145000</v>
      </c>
      <c r="F143" s="75">
        <f>F145+F146</f>
        <v>3145000</v>
      </c>
      <c r="G143" s="76">
        <f>G145+G146</f>
        <v>2472000</v>
      </c>
      <c r="H143" s="76">
        <f>H145+H146</f>
        <v>31000</v>
      </c>
      <c r="I143" s="77">
        <f>I145+I146</f>
        <v>0</v>
      </c>
      <c r="J143" s="22">
        <f t="shared" si="12"/>
        <v>353000</v>
      </c>
      <c r="K143" s="125">
        <f>K145+K146</f>
        <v>43000</v>
      </c>
      <c r="L143" s="125">
        <f>L145+L146</f>
        <v>310000</v>
      </c>
      <c r="M143" s="125">
        <f>M145+M146</f>
        <v>0</v>
      </c>
      <c r="N143" s="125">
        <f>N145+N146</f>
        <v>0</v>
      </c>
      <c r="O143" s="126">
        <f>O145+O146</f>
        <v>43000</v>
      </c>
      <c r="P143" s="27">
        <f t="shared" si="8"/>
        <v>3498000</v>
      </c>
      <c r="Q143" s="17"/>
    </row>
    <row r="144" spans="1:19" s="18" customFormat="1" ht="21.95" customHeight="1" x14ac:dyDescent="0.2">
      <c r="A144" s="41" t="s">
        <v>237</v>
      </c>
      <c r="B144" s="20"/>
      <c r="C144" s="20"/>
      <c r="D144" s="21" t="s">
        <v>20</v>
      </c>
      <c r="E144" s="22"/>
      <c r="F144" s="23"/>
      <c r="G144" s="76"/>
      <c r="H144" s="76"/>
      <c r="I144" s="77"/>
      <c r="J144" s="25"/>
      <c r="K144" s="124"/>
      <c r="L144" s="125"/>
      <c r="M144" s="125"/>
      <c r="N144" s="125"/>
      <c r="O144" s="126"/>
      <c r="P144" s="32"/>
    </row>
    <row r="145" spans="1:17" s="34" customFormat="1" ht="16.5" customHeight="1" x14ac:dyDescent="0.2">
      <c r="A145" s="28" t="s">
        <v>238</v>
      </c>
      <c r="B145" s="29" t="s">
        <v>119</v>
      </c>
      <c r="C145" s="29" t="s">
        <v>59</v>
      </c>
      <c r="D145" s="30" t="s">
        <v>35</v>
      </c>
      <c r="E145" s="25">
        <f>F145+I145</f>
        <v>3145000</v>
      </c>
      <c r="F145" s="1">
        <v>3145000</v>
      </c>
      <c r="G145" s="72">
        <v>2472000</v>
      </c>
      <c r="H145" s="72">
        <v>31000</v>
      </c>
      <c r="I145" s="73"/>
      <c r="J145" s="25">
        <f t="shared" si="12"/>
        <v>43000</v>
      </c>
      <c r="K145" s="124">
        <v>43000</v>
      </c>
      <c r="L145" s="127"/>
      <c r="M145" s="127"/>
      <c r="N145" s="127"/>
      <c r="O145" s="128">
        <v>43000</v>
      </c>
      <c r="P145" s="32">
        <f t="shared" si="8"/>
        <v>3188000</v>
      </c>
    </row>
    <row r="146" spans="1:17" s="34" customFormat="1" ht="78.75" customHeight="1" x14ac:dyDescent="0.2">
      <c r="A146" s="28" t="s">
        <v>426</v>
      </c>
      <c r="B146" s="29" t="s">
        <v>421</v>
      </c>
      <c r="C146" s="29" t="s">
        <v>71</v>
      </c>
      <c r="D146" s="30" t="s">
        <v>422</v>
      </c>
      <c r="E146" s="65">
        <f>F146+I146</f>
        <v>0</v>
      </c>
      <c r="F146" s="66"/>
      <c r="G146" s="72"/>
      <c r="H146" s="72"/>
      <c r="I146" s="73"/>
      <c r="J146" s="25">
        <f t="shared" si="12"/>
        <v>310000</v>
      </c>
      <c r="K146" s="124"/>
      <c r="L146" s="127">
        <v>310000</v>
      </c>
      <c r="M146" s="127"/>
      <c r="N146" s="127"/>
      <c r="O146" s="128"/>
      <c r="P146" s="32">
        <f t="shared" si="8"/>
        <v>310000</v>
      </c>
    </row>
    <row r="147" spans="1:17" s="18" customFormat="1" ht="21" customHeight="1" x14ac:dyDescent="0.2">
      <c r="A147" s="41" t="s">
        <v>186</v>
      </c>
      <c r="B147" s="20"/>
      <c r="C147" s="20"/>
      <c r="D147" s="78" t="s">
        <v>67</v>
      </c>
      <c r="E147" s="43">
        <f>E149+E150+E151+E153+E154+E155+E156+E159+E160+E152</f>
        <v>85314000</v>
      </c>
      <c r="F147" s="23">
        <f t="shared" ref="F147:O147" si="13">F149+F150+F151+F153+F154+F155+F156+F159+F160+F152</f>
        <v>85314000</v>
      </c>
      <c r="G147" s="23">
        <f t="shared" si="13"/>
        <v>48638000</v>
      </c>
      <c r="H147" s="23">
        <f t="shared" si="13"/>
        <v>3644000</v>
      </c>
      <c r="I147" s="45">
        <f t="shared" si="13"/>
        <v>0</v>
      </c>
      <c r="J147" s="43">
        <f t="shared" si="13"/>
        <v>7752000</v>
      </c>
      <c r="K147" s="125">
        <f t="shared" si="13"/>
        <v>5000000</v>
      </c>
      <c r="L147" s="125">
        <f t="shared" si="13"/>
        <v>2557000</v>
      </c>
      <c r="M147" s="125">
        <f t="shared" si="13"/>
        <v>1641200</v>
      </c>
      <c r="N147" s="125">
        <f t="shared" si="13"/>
        <v>96400</v>
      </c>
      <c r="O147" s="129">
        <f t="shared" si="13"/>
        <v>5195000</v>
      </c>
      <c r="P147" s="27">
        <f>E147+J147</f>
        <v>93066000</v>
      </c>
      <c r="Q147" s="17"/>
    </row>
    <row r="148" spans="1:17" s="18" customFormat="1" ht="16.5" customHeight="1" x14ac:dyDescent="0.2">
      <c r="A148" s="41" t="s">
        <v>239</v>
      </c>
      <c r="B148" s="20"/>
      <c r="C148" s="20"/>
      <c r="D148" s="78" t="s">
        <v>67</v>
      </c>
      <c r="E148" s="22"/>
      <c r="F148" s="23"/>
      <c r="G148" s="23"/>
      <c r="H148" s="23"/>
      <c r="I148" s="77"/>
      <c r="J148" s="25"/>
      <c r="K148" s="124"/>
      <c r="L148" s="125"/>
      <c r="M148" s="125"/>
      <c r="N148" s="125"/>
      <c r="O148" s="126"/>
      <c r="P148" s="27"/>
    </row>
    <row r="149" spans="1:17" s="34" customFormat="1" ht="18" customHeight="1" x14ac:dyDescent="0.2">
      <c r="A149" s="28" t="s">
        <v>240</v>
      </c>
      <c r="B149" s="29" t="s">
        <v>119</v>
      </c>
      <c r="C149" s="29" t="s">
        <v>59</v>
      </c>
      <c r="D149" s="30" t="s">
        <v>36</v>
      </c>
      <c r="E149" s="25">
        <f>F149+I149</f>
        <v>2890000</v>
      </c>
      <c r="F149" s="1">
        <v>2890000</v>
      </c>
      <c r="G149" s="1">
        <v>2038000</v>
      </c>
      <c r="H149" s="1">
        <v>77000</v>
      </c>
      <c r="I149" s="73"/>
      <c r="J149" s="25">
        <f>L149+O149</f>
        <v>0</v>
      </c>
      <c r="K149" s="124"/>
      <c r="L149" s="127"/>
      <c r="M149" s="127"/>
      <c r="N149" s="127"/>
      <c r="O149" s="128"/>
      <c r="P149" s="32">
        <f t="shared" ref="P149:P213" si="14">E149+J149</f>
        <v>2890000</v>
      </c>
    </row>
    <row r="150" spans="1:17" s="34" customFormat="1" ht="40.5" customHeight="1" x14ac:dyDescent="0.2">
      <c r="A150" s="28" t="s">
        <v>244</v>
      </c>
      <c r="B150" s="29" t="s">
        <v>134</v>
      </c>
      <c r="C150" s="29" t="s">
        <v>81</v>
      </c>
      <c r="D150" s="30" t="s">
        <v>135</v>
      </c>
      <c r="E150" s="25">
        <f t="shared" ref="E150:E160" si="15">F150+I150</f>
        <v>41547000</v>
      </c>
      <c r="F150" s="1">
        <v>41547000</v>
      </c>
      <c r="G150" s="1">
        <v>32500000</v>
      </c>
      <c r="H150" s="1">
        <v>1347000</v>
      </c>
      <c r="I150" s="73"/>
      <c r="J150" s="25">
        <f>L150+O150</f>
        <v>7160000</v>
      </c>
      <c r="K150" s="124">
        <v>5000000</v>
      </c>
      <c r="L150" s="127">
        <v>2160000</v>
      </c>
      <c r="M150" s="127">
        <v>1611200</v>
      </c>
      <c r="N150" s="127">
        <v>86400</v>
      </c>
      <c r="O150" s="128">
        <v>5000000</v>
      </c>
      <c r="P150" s="32">
        <f t="shared" si="14"/>
        <v>48707000</v>
      </c>
    </row>
    <row r="151" spans="1:17" s="34" customFormat="1" ht="15.75" customHeight="1" x14ac:dyDescent="0.2">
      <c r="A151" s="28" t="s">
        <v>241</v>
      </c>
      <c r="B151" s="29" t="s">
        <v>129</v>
      </c>
      <c r="C151" s="29" t="s">
        <v>101</v>
      </c>
      <c r="D151" s="30" t="s">
        <v>130</v>
      </c>
      <c r="E151" s="25">
        <f t="shared" si="15"/>
        <v>1000000</v>
      </c>
      <c r="F151" s="1">
        <v>1000000</v>
      </c>
      <c r="G151" s="1"/>
      <c r="H151" s="1"/>
      <c r="I151" s="73"/>
      <c r="J151" s="25">
        <f>L151+O151</f>
        <v>0</v>
      </c>
      <c r="K151" s="124"/>
      <c r="L151" s="127"/>
      <c r="M151" s="127"/>
      <c r="N151" s="127"/>
      <c r="O151" s="128"/>
      <c r="P151" s="32">
        <f t="shared" si="14"/>
        <v>1000000</v>
      </c>
    </row>
    <row r="152" spans="1:17" s="34" customFormat="1" ht="27.75" customHeight="1" x14ac:dyDescent="0.2">
      <c r="A152" s="28" t="s">
        <v>489</v>
      </c>
      <c r="B152" s="29" t="s">
        <v>490</v>
      </c>
      <c r="C152" s="29" t="s">
        <v>491</v>
      </c>
      <c r="D152" s="30" t="s">
        <v>492</v>
      </c>
      <c r="E152" s="25">
        <f t="shared" si="15"/>
        <v>5000000</v>
      </c>
      <c r="F152" s="1">
        <v>5000000</v>
      </c>
      <c r="G152" s="1"/>
      <c r="H152" s="1"/>
      <c r="I152" s="73"/>
      <c r="J152" s="25">
        <f>L152+O152</f>
        <v>0</v>
      </c>
      <c r="K152" s="124"/>
      <c r="L152" s="127"/>
      <c r="M152" s="127"/>
      <c r="N152" s="127"/>
      <c r="O152" s="128"/>
      <c r="P152" s="32">
        <f t="shared" si="14"/>
        <v>5000000</v>
      </c>
    </row>
    <row r="153" spans="1:17" s="34" customFormat="1" ht="16.5" customHeight="1" x14ac:dyDescent="0.2">
      <c r="A153" s="28" t="s">
        <v>242</v>
      </c>
      <c r="B153" s="29" t="s">
        <v>131</v>
      </c>
      <c r="C153" s="29" t="s">
        <v>91</v>
      </c>
      <c r="D153" s="30" t="s">
        <v>132</v>
      </c>
      <c r="E153" s="25">
        <f t="shared" si="15"/>
        <v>10439000</v>
      </c>
      <c r="F153" s="1">
        <v>10439000</v>
      </c>
      <c r="G153" s="1">
        <v>7200000</v>
      </c>
      <c r="H153" s="1">
        <v>1015000</v>
      </c>
      <c r="I153" s="73"/>
      <c r="J153" s="25">
        <f t="shared" si="12"/>
        <v>17000</v>
      </c>
      <c r="K153" s="124"/>
      <c r="L153" s="127">
        <v>17000</v>
      </c>
      <c r="M153" s="127"/>
      <c r="N153" s="127"/>
      <c r="O153" s="128"/>
      <c r="P153" s="32">
        <f t="shared" si="14"/>
        <v>10456000</v>
      </c>
    </row>
    <row r="154" spans="1:17" s="34" customFormat="1" ht="30.75" customHeight="1" x14ac:dyDescent="0.2">
      <c r="A154" s="28" t="s">
        <v>243</v>
      </c>
      <c r="B154" s="29" t="s">
        <v>90</v>
      </c>
      <c r="C154" s="29" t="s">
        <v>92</v>
      </c>
      <c r="D154" s="30" t="s">
        <v>133</v>
      </c>
      <c r="E154" s="25">
        <f t="shared" si="15"/>
        <v>8276000</v>
      </c>
      <c r="F154" s="1">
        <v>8276000</v>
      </c>
      <c r="G154" s="1">
        <v>5300000</v>
      </c>
      <c r="H154" s="1">
        <v>1145000</v>
      </c>
      <c r="I154" s="73"/>
      <c r="J154" s="25">
        <f t="shared" si="12"/>
        <v>75000</v>
      </c>
      <c r="K154" s="124"/>
      <c r="L154" s="127">
        <v>75000</v>
      </c>
      <c r="M154" s="127">
        <v>30000</v>
      </c>
      <c r="N154" s="127">
        <v>10000</v>
      </c>
      <c r="O154" s="128"/>
      <c r="P154" s="32">
        <f t="shared" si="14"/>
        <v>8351000</v>
      </c>
    </row>
    <row r="155" spans="1:17" s="34" customFormat="1" ht="24" customHeight="1" x14ac:dyDescent="0.2">
      <c r="A155" s="28" t="s">
        <v>415</v>
      </c>
      <c r="B155" s="79" t="s">
        <v>414</v>
      </c>
      <c r="C155" s="29" t="s">
        <v>93</v>
      </c>
      <c r="D155" s="30" t="s">
        <v>416</v>
      </c>
      <c r="E155" s="25">
        <f t="shared" si="15"/>
        <v>2262000</v>
      </c>
      <c r="F155" s="1">
        <f>2142000+120000</f>
        <v>2262000</v>
      </c>
      <c r="G155" s="72">
        <v>1600000</v>
      </c>
      <c r="H155" s="72">
        <v>60000</v>
      </c>
      <c r="I155" s="73"/>
      <c r="J155" s="25">
        <f t="shared" si="12"/>
        <v>0</v>
      </c>
      <c r="K155" s="124"/>
      <c r="L155" s="127"/>
      <c r="M155" s="127"/>
      <c r="N155" s="127"/>
      <c r="O155" s="128"/>
      <c r="P155" s="32">
        <f t="shared" si="14"/>
        <v>2262000</v>
      </c>
    </row>
    <row r="156" spans="1:17" s="34" customFormat="1" ht="24" customHeight="1" x14ac:dyDescent="0.2">
      <c r="A156" s="28" t="s">
        <v>417</v>
      </c>
      <c r="B156" s="29" t="s">
        <v>418</v>
      </c>
      <c r="C156" s="29" t="s">
        <v>93</v>
      </c>
      <c r="D156" s="30" t="s">
        <v>419</v>
      </c>
      <c r="E156" s="25">
        <f t="shared" si="15"/>
        <v>9400000</v>
      </c>
      <c r="F156" s="1">
        <f>4400000+5000000</f>
        <v>9400000</v>
      </c>
      <c r="G156" s="72"/>
      <c r="H156" s="72"/>
      <c r="I156" s="73"/>
      <c r="J156" s="25">
        <f>L156+O156</f>
        <v>0</v>
      </c>
      <c r="K156" s="124"/>
      <c r="L156" s="127"/>
      <c r="M156" s="127"/>
      <c r="N156" s="127"/>
      <c r="O156" s="128"/>
      <c r="P156" s="32">
        <f t="shared" si="14"/>
        <v>9400000</v>
      </c>
    </row>
    <row r="157" spans="1:17" s="34" customFormat="1" ht="12" customHeight="1" x14ac:dyDescent="0.2">
      <c r="A157" s="28"/>
      <c r="B157" s="29"/>
      <c r="C157" s="29"/>
      <c r="D157" s="40" t="s">
        <v>296</v>
      </c>
      <c r="E157" s="25"/>
      <c r="F157" s="1"/>
      <c r="G157" s="72"/>
      <c r="H157" s="72"/>
      <c r="I157" s="73"/>
      <c r="J157" s="25"/>
      <c r="K157" s="124"/>
      <c r="L157" s="127"/>
      <c r="M157" s="127"/>
      <c r="N157" s="127"/>
      <c r="O157" s="128"/>
      <c r="P157" s="32">
        <f t="shared" si="14"/>
        <v>0</v>
      </c>
    </row>
    <row r="158" spans="1:17" s="34" customFormat="1" ht="26.25" customHeight="1" x14ac:dyDescent="0.2">
      <c r="A158" s="28"/>
      <c r="B158" s="29"/>
      <c r="C158" s="29"/>
      <c r="D158" s="80" t="s">
        <v>506</v>
      </c>
      <c r="E158" s="25">
        <f t="shared" si="15"/>
        <v>5000000</v>
      </c>
      <c r="F158" s="1">
        <v>5000000</v>
      </c>
      <c r="G158" s="72"/>
      <c r="H158" s="72"/>
      <c r="I158" s="73"/>
      <c r="J158" s="25"/>
      <c r="K158" s="124"/>
      <c r="L158" s="127"/>
      <c r="M158" s="127"/>
      <c r="N158" s="127"/>
      <c r="O158" s="128"/>
      <c r="P158" s="32">
        <f t="shared" si="14"/>
        <v>5000000</v>
      </c>
    </row>
    <row r="159" spans="1:17" s="34" customFormat="1" ht="81" customHeight="1" x14ac:dyDescent="0.2">
      <c r="A159" s="28" t="s">
        <v>420</v>
      </c>
      <c r="B159" s="29" t="s">
        <v>421</v>
      </c>
      <c r="C159" s="29" t="s">
        <v>71</v>
      </c>
      <c r="D159" s="30" t="s">
        <v>422</v>
      </c>
      <c r="E159" s="65">
        <f t="shared" si="15"/>
        <v>0</v>
      </c>
      <c r="F159" s="66"/>
      <c r="G159" s="72"/>
      <c r="H159" s="72"/>
      <c r="I159" s="73"/>
      <c r="J159" s="25">
        <f>L159+O159</f>
        <v>500000</v>
      </c>
      <c r="K159" s="124"/>
      <c r="L159" s="127">
        <v>305000</v>
      </c>
      <c r="M159" s="127"/>
      <c r="N159" s="127"/>
      <c r="O159" s="128">
        <v>195000</v>
      </c>
      <c r="P159" s="32">
        <f t="shared" si="14"/>
        <v>500000</v>
      </c>
    </row>
    <row r="160" spans="1:17" s="34" customFormat="1" ht="15.75" customHeight="1" x14ac:dyDescent="0.2">
      <c r="A160" s="28" t="s">
        <v>245</v>
      </c>
      <c r="B160" s="29" t="s">
        <v>136</v>
      </c>
      <c r="C160" s="29" t="s">
        <v>94</v>
      </c>
      <c r="D160" s="30" t="s">
        <v>137</v>
      </c>
      <c r="E160" s="25">
        <f t="shared" si="15"/>
        <v>4500000</v>
      </c>
      <c r="F160" s="1">
        <f>4000000+500000</f>
        <v>4500000</v>
      </c>
      <c r="G160" s="1"/>
      <c r="H160" s="1"/>
      <c r="I160" s="31"/>
      <c r="J160" s="25">
        <f t="shared" si="12"/>
        <v>0</v>
      </c>
      <c r="K160" s="124"/>
      <c r="L160" s="127"/>
      <c r="M160" s="127"/>
      <c r="N160" s="127"/>
      <c r="O160" s="128"/>
      <c r="P160" s="32">
        <f t="shared" si="14"/>
        <v>4500000</v>
      </c>
    </row>
    <row r="161" spans="1:18" s="18" customFormat="1" ht="21.75" customHeight="1" x14ac:dyDescent="0.2">
      <c r="A161" s="81">
        <v>1100000</v>
      </c>
      <c r="B161" s="20"/>
      <c r="C161" s="20"/>
      <c r="D161" s="42" t="s">
        <v>60</v>
      </c>
      <c r="E161" s="22">
        <f>E163+E164+E165+E166+E167+E168+E169+E170+E171</f>
        <v>21543000</v>
      </c>
      <c r="F161" s="23">
        <f>F163+F164+F165+F166+F167+F168+F170+F171+F169</f>
        <v>21543000</v>
      </c>
      <c r="G161" s="23">
        <f t="shared" ref="G161:O161" si="16">G163+G164+G165+G166+G167+G168+G170+G171+G169</f>
        <v>2840000</v>
      </c>
      <c r="H161" s="23">
        <f t="shared" si="16"/>
        <v>87000</v>
      </c>
      <c r="I161" s="24">
        <f t="shared" si="16"/>
        <v>0</v>
      </c>
      <c r="J161" s="22">
        <f t="shared" si="16"/>
        <v>1000000</v>
      </c>
      <c r="K161" s="125">
        <f t="shared" si="16"/>
        <v>1000000</v>
      </c>
      <c r="L161" s="125">
        <f t="shared" si="16"/>
        <v>0</v>
      </c>
      <c r="M161" s="125">
        <f t="shared" si="16"/>
        <v>0</v>
      </c>
      <c r="N161" s="125">
        <f t="shared" si="16"/>
        <v>0</v>
      </c>
      <c r="O161" s="126">
        <f t="shared" si="16"/>
        <v>1000000</v>
      </c>
      <c r="P161" s="27">
        <f t="shared" si="14"/>
        <v>22543000</v>
      </c>
      <c r="Q161" s="17"/>
    </row>
    <row r="162" spans="1:18" s="18" customFormat="1" ht="21.75" customHeight="1" x14ac:dyDescent="0.2">
      <c r="A162" s="81">
        <v>1110000</v>
      </c>
      <c r="B162" s="20"/>
      <c r="C162" s="20"/>
      <c r="D162" s="42" t="s">
        <v>60</v>
      </c>
      <c r="E162" s="22"/>
      <c r="F162" s="23"/>
      <c r="G162" s="23"/>
      <c r="H162" s="23"/>
      <c r="I162" s="24"/>
      <c r="J162" s="25"/>
      <c r="K162" s="124"/>
      <c r="L162" s="125"/>
      <c r="M162" s="125"/>
      <c r="N162" s="125"/>
      <c r="O162" s="126"/>
      <c r="P162" s="27"/>
    </row>
    <row r="163" spans="1:18" s="34" customFormat="1" ht="27.75" customHeight="1" x14ac:dyDescent="0.2">
      <c r="A163" s="82">
        <v>1110160</v>
      </c>
      <c r="B163" s="29" t="s">
        <v>119</v>
      </c>
      <c r="C163" s="29" t="s">
        <v>59</v>
      </c>
      <c r="D163" s="30" t="s">
        <v>62</v>
      </c>
      <c r="E163" s="25">
        <f>F163+I163</f>
        <v>2668000</v>
      </c>
      <c r="F163" s="1">
        <v>2668000</v>
      </c>
      <c r="G163" s="1">
        <v>2075000</v>
      </c>
      <c r="H163" s="1">
        <v>72000</v>
      </c>
      <c r="I163" s="31"/>
      <c r="J163" s="25">
        <f t="shared" ref="J163:J171" si="17">L163+O163</f>
        <v>0</v>
      </c>
      <c r="K163" s="124"/>
      <c r="L163" s="127"/>
      <c r="M163" s="127"/>
      <c r="N163" s="127"/>
      <c r="O163" s="128"/>
      <c r="P163" s="32">
        <f t="shared" si="14"/>
        <v>2668000</v>
      </c>
    </row>
    <row r="164" spans="1:18" s="34" customFormat="1" ht="35.25" customHeight="1" x14ac:dyDescent="0.2">
      <c r="A164" s="82">
        <v>1113131</v>
      </c>
      <c r="B164" s="29" t="s">
        <v>120</v>
      </c>
      <c r="C164" s="29" t="s">
        <v>84</v>
      </c>
      <c r="D164" s="83" t="s">
        <v>121</v>
      </c>
      <c r="E164" s="25">
        <f t="shared" ref="E164:E170" si="18">F164</f>
        <v>720000</v>
      </c>
      <c r="F164" s="1">
        <v>720000</v>
      </c>
      <c r="G164" s="1"/>
      <c r="H164" s="1"/>
      <c r="I164" s="31"/>
      <c r="J164" s="25">
        <f t="shared" si="17"/>
        <v>0</v>
      </c>
      <c r="K164" s="124"/>
      <c r="L164" s="127"/>
      <c r="M164" s="127"/>
      <c r="N164" s="127"/>
      <c r="O164" s="128"/>
      <c r="P164" s="32">
        <f t="shared" si="14"/>
        <v>720000</v>
      </c>
      <c r="Q164" s="33"/>
    </row>
    <row r="165" spans="1:18" s="34" customFormat="1" ht="25.5" customHeight="1" x14ac:dyDescent="0.2">
      <c r="A165" s="82">
        <v>1115011</v>
      </c>
      <c r="B165" s="29" t="s">
        <v>87</v>
      </c>
      <c r="C165" s="29" t="s">
        <v>85</v>
      </c>
      <c r="D165" s="30" t="s">
        <v>86</v>
      </c>
      <c r="E165" s="25">
        <f t="shared" si="18"/>
        <v>1400000</v>
      </c>
      <c r="F165" s="1">
        <v>1400000</v>
      </c>
      <c r="G165" s="1"/>
      <c r="H165" s="1"/>
      <c r="I165" s="31"/>
      <c r="J165" s="25">
        <f t="shared" si="17"/>
        <v>0</v>
      </c>
      <c r="K165" s="124"/>
      <c r="L165" s="127"/>
      <c r="M165" s="127"/>
      <c r="N165" s="127"/>
      <c r="O165" s="128"/>
      <c r="P165" s="32">
        <f t="shared" si="14"/>
        <v>1400000</v>
      </c>
    </row>
    <row r="166" spans="1:18" s="34" customFormat="1" ht="23.25" customHeight="1" x14ac:dyDescent="0.2">
      <c r="A166" s="82">
        <v>1115012</v>
      </c>
      <c r="B166" s="29" t="s">
        <v>118</v>
      </c>
      <c r="C166" s="29" t="s">
        <v>85</v>
      </c>
      <c r="D166" s="30" t="s">
        <v>117</v>
      </c>
      <c r="E166" s="25">
        <f t="shared" si="18"/>
        <v>800000</v>
      </c>
      <c r="F166" s="1">
        <v>800000</v>
      </c>
      <c r="G166" s="1"/>
      <c r="H166" s="1"/>
      <c r="I166" s="31"/>
      <c r="J166" s="25">
        <f t="shared" si="17"/>
        <v>0</v>
      </c>
      <c r="K166" s="124"/>
      <c r="L166" s="127"/>
      <c r="M166" s="127"/>
      <c r="N166" s="127"/>
      <c r="O166" s="128"/>
      <c r="P166" s="32">
        <f t="shared" si="14"/>
        <v>800000</v>
      </c>
    </row>
    <row r="167" spans="1:18" s="34" customFormat="1" ht="26.25" customHeight="1" x14ac:dyDescent="0.2">
      <c r="A167" s="82">
        <v>1115021</v>
      </c>
      <c r="B167" s="29" t="s">
        <v>122</v>
      </c>
      <c r="C167" s="29" t="s">
        <v>85</v>
      </c>
      <c r="D167" s="30" t="s">
        <v>412</v>
      </c>
      <c r="E167" s="25">
        <f t="shared" si="18"/>
        <v>562000</v>
      </c>
      <c r="F167" s="1">
        <v>562000</v>
      </c>
      <c r="G167" s="1">
        <v>435000</v>
      </c>
      <c r="H167" s="1">
        <v>15000</v>
      </c>
      <c r="I167" s="31"/>
      <c r="J167" s="25">
        <f t="shared" si="17"/>
        <v>0</v>
      </c>
      <c r="K167" s="124"/>
      <c r="L167" s="127"/>
      <c r="M167" s="127"/>
      <c r="N167" s="127"/>
      <c r="O167" s="128"/>
      <c r="P167" s="32">
        <f t="shared" si="14"/>
        <v>562000</v>
      </c>
    </row>
    <row r="168" spans="1:18" s="34" customFormat="1" ht="27.75" customHeight="1" x14ac:dyDescent="0.2">
      <c r="A168" s="82">
        <v>1115022</v>
      </c>
      <c r="B168" s="29" t="s">
        <v>123</v>
      </c>
      <c r="C168" s="29" t="s">
        <v>381</v>
      </c>
      <c r="D168" s="30" t="s">
        <v>413</v>
      </c>
      <c r="E168" s="25">
        <f t="shared" si="18"/>
        <v>150000</v>
      </c>
      <c r="F168" s="1">
        <v>150000</v>
      </c>
      <c r="G168" s="1"/>
      <c r="H168" s="1"/>
      <c r="I168" s="31"/>
      <c r="J168" s="25">
        <f t="shared" si="17"/>
        <v>0</v>
      </c>
      <c r="K168" s="124"/>
      <c r="L168" s="127"/>
      <c r="M168" s="127"/>
      <c r="N168" s="127"/>
      <c r="O168" s="128"/>
      <c r="P168" s="32">
        <f t="shared" si="14"/>
        <v>150000</v>
      </c>
    </row>
    <row r="169" spans="1:18" s="34" customFormat="1" ht="21.75" customHeight="1" x14ac:dyDescent="0.2">
      <c r="A169" s="82">
        <v>1115041</v>
      </c>
      <c r="B169" s="29" t="s">
        <v>380</v>
      </c>
      <c r="C169" s="29" t="s">
        <v>85</v>
      </c>
      <c r="D169" s="30" t="s">
        <v>379</v>
      </c>
      <c r="E169" s="25">
        <f t="shared" si="18"/>
        <v>2600000</v>
      </c>
      <c r="F169" s="1">
        <v>2600000</v>
      </c>
      <c r="G169" s="1"/>
      <c r="H169" s="1"/>
      <c r="I169" s="31"/>
      <c r="J169" s="25">
        <f t="shared" si="17"/>
        <v>1000000</v>
      </c>
      <c r="K169" s="124">
        <v>1000000</v>
      </c>
      <c r="L169" s="127"/>
      <c r="M169" s="127"/>
      <c r="N169" s="127"/>
      <c r="O169" s="128">
        <v>1000000</v>
      </c>
      <c r="P169" s="32">
        <f t="shared" si="14"/>
        <v>3600000</v>
      </c>
    </row>
    <row r="170" spans="1:18" s="34" customFormat="1" ht="44.25" customHeight="1" x14ac:dyDescent="0.2">
      <c r="A170" s="82">
        <v>1115061</v>
      </c>
      <c r="B170" s="29" t="s">
        <v>125</v>
      </c>
      <c r="C170" s="29" t="s">
        <v>85</v>
      </c>
      <c r="D170" s="30" t="s">
        <v>126</v>
      </c>
      <c r="E170" s="25">
        <f t="shared" si="18"/>
        <v>643000</v>
      </c>
      <c r="F170" s="1">
        <v>643000</v>
      </c>
      <c r="G170" s="1">
        <v>330000</v>
      </c>
      <c r="H170" s="1"/>
      <c r="I170" s="31"/>
      <c r="J170" s="25">
        <f t="shared" si="17"/>
        <v>0</v>
      </c>
      <c r="K170" s="124"/>
      <c r="L170" s="127"/>
      <c r="M170" s="127"/>
      <c r="N170" s="127"/>
      <c r="O170" s="128"/>
      <c r="P170" s="32">
        <f t="shared" si="14"/>
        <v>643000</v>
      </c>
    </row>
    <row r="171" spans="1:18" s="34" customFormat="1" ht="29.25" customHeight="1" x14ac:dyDescent="0.2">
      <c r="A171" s="82">
        <v>1115062</v>
      </c>
      <c r="B171" s="29" t="s">
        <v>127</v>
      </c>
      <c r="C171" s="29" t="s">
        <v>85</v>
      </c>
      <c r="D171" s="30" t="s">
        <v>128</v>
      </c>
      <c r="E171" s="25">
        <f>F171</f>
        <v>12000000</v>
      </c>
      <c r="F171" s="1">
        <v>12000000</v>
      </c>
      <c r="G171" s="1"/>
      <c r="H171" s="1"/>
      <c r="I171" s="31"/>
      <c r="J171" s="25">
        <f t="shared" si="17"/>
        <v>0</v>
      </c>
      <c r="K171" s="124"/>
      <c r="L171" s="127"/>
      <c r="M171" s="127"/>
      <c r="N171" s="127"/>
      <c r="O171" s="128"/>
      <c r="P171" s="32">
        <f t="shared" si="14"/>
        <v>12000000</v>
      </c>
    </row>
    <row r="172" spans="1:18" s="18" customFormat="1" ht="21" x14ac:dyDescent="0.2">
      <c r="A172" s="41" t="s">
        <v>191</v>
      </c>
      <c r="B172" s="20"/>
      <c r="C172" s="20"/>
      <c r="D172" s="84" t="s">
        <v>42</v>
      </c>
      <c r="E172" s="22">
        <f t="shared" ref="E172:N172" si="19">E174+E176+E177+E178+E179+E180+E181+E175+E183+E182</f>
        <v>135485000</v>
      </c>
      <c r="F172" s="23">
        <f t="shared" si="19"/>
        <v>135485000</v>
      </c>
      <c r="G172" s="23">
        <f t="shared" si="19"/>
        <v>11741000</v>
      </c>
      <c r="H172" s="23">
        <f t="shared" si="19"/>
        <v>9340000</v>
      </c>
      <c r="I172" s="31">
        <f>I174+I176+I177+I178+I179+I180+I181+I175+I183+I182</f>
        <v>0</v>
      </c>
      <c r="J172" s="22">
        <f t="shared" si="19"/>
        <v>262018000</v>
      </c>
      <c r="K172" s="129">
        <f t="shared" si="19"/>
        <v>257100000</v>
      </c>
      <c r="L172" s="129">
        <f t="shared" si="19"/>
        <v>4618000</v>
      </c>
      <c r="M172" s="129">
        <f t="shared" si="19"/>
        <v>3500000</v>
      </c>
      <c r="N172" s="129">
        <f t="shared" si="19"/>
        <v>63000</v>
      </c>
      <c r="O172" s="130">
        <f>O174+O176+O177+O178+O179+O180+O181+O175+O183+O182</f>
        <v>257400000</v>
      </c>
      <c r="P172" s="27">
        <f t="shared" si="14"/>
        <v>397503000</v>
      </c>
      <c r="Q172" s="17"/>
      <c r="R172" s="17"/>
    </row>
    <row r="173" spans="1:18" s="18" customFormat="1" ht="24.75" customHeight="1" x14ac:dyDescent="0.2">
      <c r="A173" s="41" t="s">
        <v>192</v>
      </c>
      <c r="B173" s="20"/>
      <c r="C173" s="20"/>
      <c r="D173" s="21" t="s">
        <v>42</v>
      </c>
      <c r="E173" s="22"/>
      <c r="F173" s="23"/>
      <c r="G173" s="23"/>
      <c r="H173" s="23"/>
      <c r="I173" s="24"/>
      <c r="J173" s="25"/>
      <c r="K173" s="124"/>
      <c r="L173" s="125"/>
      <c r="M173" s="125"/>
      <c r="N173" s="125"/>
      <c r="O173" s="126"/>
      <c r="P173" s="27"/>
    </row>
    <row r="174" spans="1:18" s="34" customFormat="1" ht="23.25" customHeight="1" x14ac:dyDescent="0.2">
      <c r="A174" s="28" t="s">
        <v>193</v>
      </c>
      <c r="B174" s="29" t="s">
        <v>119</v>
      </c>
      <c r="C174" s="29" t="s">
        <v>59</v>
      </c>
      <c r="D174" s="30" t="s">
        <v>43</v>
      </c>
      <c r="E174" s="25">
        <f>F174+I174</f>
        <v>10754000</v>
      </c>
      <c r="F174" s="1">
        <v>10754000</v>
      </c>
      <c r="G174" s="1">
        <v>8251000</v>
      </c>
      <c r="H174" s="1">
        <v>303000</v>
      </c>
      <c r="I174" s="31"/>
      <c r="J174" s="25">
        <f t="shared" si="12"/>
        <v>0</v>
      </c>
      <c r="K174" s="124"/>
      <c r="L174" s="127"/>
      <c r="M174" s="127"/>
      <c r="N174" s="127"/>
      <c r="O174" s="128"/>
      <c r="P174" s="32">
        <f>E174+J174</f>
        <v>10754000</v>
      </c>
    </row>
    <row r="175" spans="1:18" s="34" customFormat="1" ht="15.75" customHeight="1" x14ac:dyDescent="0.2">
      <c r="A175" s="28" t="s">
        <v>333</v>
      </c>
      <c r="B175" s="29" t="s">
        <v>45</v>
      </c>
      <c r="C175" s="29" t="s">
        <v>48</v>
      </c>
      <c r="D175" s="36" t="s">
        <v>258</v>
      </c>
      <c r="E175" s="25">
        <f>F175+I175</f>
        <v>4481000</v>
      </c>
      <c r="F175" s="1">
        <v>4481000</v>
      </c>
      <c r="G175" s="1">
        <v>3490000</v>
      </c>
      <c r="H175" s="1">
        <v>37000</v>
      </c>
      <c r="I175" s="31"/>
      <c r="J175" s="25">
        <f t="shared" si="12"/>
        <v>4413000</v>
      </c>
      <c r="K175" s="124"/>
      <c r="L175" s="127">
        <v>4413000</v>
      </c>
      <c r="M175" s="127">
        <v>3500000</v>
      </c>
      <c r="N175" s="127">
        <v>63000</v>
      </c>
      <c r="O175" s="128"/>
      <c r="P175" s="32">
        <f t="shared" si="14"/>
        <v>8894000</v>
      </c>
    </row>
    <row r="176" spans="1:18" s="34" customFormat="1" ht="22.5" x14ac:dyDescent="0.2">
      <c r="A176" s="28" t="s">
        <v>346</v>
      </c>
      <c r="B176" s="29" t="s">
        <v>347</v>
      </c>
      <c r="C176" s="29" t="s">
        <v>70</v>
      </c>
      <c r="D176" s="30" t="s">
        <v>348</v>
      </c>
      <c r="E176" s="25">
        <f t="shared" ref="E176:E183" si="20">F176+I176</f>
        <v>250000</v>
      </c>
      <c r="F176" s="1">
        <v>250000</v>
      </c>
      <c r="G176" s="1"/>
      <c r="H176" s="1"/>
      <c r="I176" s="31"/>
      <c r="J176" s="25">
        <f t="shared" si="12"/>
        <v>3210000</v>
      </c>
      <c r="K176" s="124">
        <v>3210000</v>
      </c>
      <c r="L176" s="127"/>
      <c r="M176" s="127"/>
      <c r="N176" s="127"/>
      <c r="O176" s="128">
        <v>3210000</v>
      </c>
      <c r="P176" s="32">
        <f t="shared" si="14"/>
        <v>3460000</v>
      </c>
    </row>
    <row r="177" spans="1:17" s="34" customFormat="1" ht="21" hidden="1" customHeight="1" x14ac:dyDescent="0.2">
      <c r="A177" s="28">
        <v>4116021</v>
      </c>
      <c r="B177" s="29">
        <v>6021</v>
      </c>
      <c r="C177" s="29" t="s">
        <v>69</v>
      </c>
      <c r="D177" s="30" t="s">
        <v>44</v>
      </c>
      <c r="E177" s="25">
        <f t="shared" si="20"/>
        <v>0</v>
      </c>
      <c r="F177" s="1"/>
      <c r="G177" s="1"/>
      <c r="H177" s="1"/>
      <c r="I177" s="31">
        <f>J177</f>
        <v>0</v>
      </c>
      <c r="J177" s="25">
        <f t="shared" si="12"/>
        <v>0</v>
      </c>
      <c r="K177" s="124"/>
      <c r="L177" s="127"/>
      <c r="M177" s="127"/>
      <c r="N177" s="127"/>
      <c r="O177" s="128"/>
      <c r="P177" s="32">
        <f t="shared" si="14"/>
        <v>0</v>
      </c>
    </row>
    <row r="178" spans="1:17" s="34" customFormat="1" ht="31.5" customHeight="1" x14ac:dyDescent="0.2">
      <c r="A178" s="28" t="s">
        <v>194</v>
      </c>
      <c r="B178" s="29" t="s">
        <v>158</v>
      </c>
      <c r="C178" s="29" t="s">
        <v>70</v>
      </c>
      <c r="D178" s="30" t="s">
        <v>159</v>
      </c>
      <c r="E178" s="25">
        <f t="shared" si="20"/>
        <v>5000000</v>
      </c>
      <c r="F178" s="1">
        <v>5000000</v>
      </c>
      <c r="G178" s="1"/>
      <c r="H178" s="1"/>
      <c r="I178" s="31"/>
      <c r="J178" s="25">
        <f t="shared" si="12"/>
        <v>0</v>
      </c>
      <c r="K178" s="124"/>
      <c r="L178" s="127"/>
      <c r="M178" s="127"/>
      <c r="N178" s="127"/>
      <c r="O178" s="128"/>
      <c r="P178" s="32">
        <f t="shared" si="14"/>
        <v>5000000</v>
      </c>
    </row>
    <row r="179" spans="1:17" s="34" customFormat="1" ht="19.5" customHeight="1" x14ac:dyDescent="0.2">
      <c r="A179" s="28" t="s">
        <v>195</v>
      </c>
      <c r="B179" s="29" t="s">
        <v>160</v>
      </c>
      <c r="C179" s="29" t="s">
        <v>70</v>
      </c>
      <c r="D179" s="30" t="s">
        <v>161</v>
      </c>
      <c r="E179" s="25">
        <f t="shared" si="20"/>
        <v>115000000</v>
      </c>
      <c r="F179" s="1">
        <v>115000000</v>
      </c>
      <c r="G179" s="1"/>
      <c r="H179" s="1">
        <v>9000000</v>
      </c>
      <c r="I179" s="31"/>
      <c r="J179" s="25">
        <f t="shared" si="12"/>
        <v>149220000</v>
      </c>
      <c r="K179" s="124">
        <v>149220000</v>
      </c>
      <c r="L179" s="127"/>
      <c r="M179" s="127"/>
      <c r="N179" s="127"/>
      <c r="O179" s="128">
        <v>149220000</v>
      </c>
      <c r="P179" s="32">
        <f t="shared" si="14"/>
        <v>264220000</v>
      </c>
    </row>
    <row r="180" spans="1:17" s="34" customFormat="1" ht="21.95" customHeight="1" x14ac:dyDescent="0.2">
      <c r="A180" s="28" t="s">
        <v>349</v>
      </c>
      <c r="B180" s="29" t="s">
        <v>350</v>
      </c>
      <c r="C180" s="29" t="s">
        <v>310</v>
      </c>
      <c r="D180" s="30" t="s">
        <v>351</v>
      </c>
      <c r="E180" s="25">
        <f t="shared" si="20"/>
        <v>0</v>
      </c>
      <c r="F180" s="1"/>
      <c r="G180" s="1"/>
      <c r="H180" s="1"/>
      <c r="I180" s="31"/>
      <c r="J180" s="25">
        <f t="shared" si="12"/>
        <v>14670000</v>
      </c>
      <c r="K180" s="124">
        <v>14670000</v>
      </c>
      <c r="L180" s="127"/>
      <c r="M180" s="127"/>
      <c r="N180" s="127"/>
      <c r="O180" s="128">
        <v>14670000</v>
      </c>
      <c r="P180" s="32">
        <f t="shared" si="14"/>
        <v>14670000</v>
      </c>
    </row>
    <row r="181" spans="1:17" s="34" customFormat="1" ht="25.5" customHeight="1" x14ac:dyDescent="0.2">
      <c r="A181" s="28" t="s">
        <v>196</v>
      </c>
      <c r="B181" s="29" t="s">
        <v>140</v>
      </c>
      <c r="C181" s="29" t="s">
        <v>71</v>
      </c>
      <c r="D181" s="30" t="s">
        <v>37</v>
      </c>
      <c r="E181" s="25">
        <f t="shared" si="20"/>
        <v>0</v>
      </c>
      <c r="F181" s="1"/>
      <c r="G181" s="1"/>
      <c r="H181" s="1"/>
      <c r="I181" s="31"/>
      <c r="J181" s="25">
        <f t="shared" si="12"/>
        <v>90000000</v>
      </c>
      <c r="K181" s="124">
        <v>90000000</v>
      </c>
      <c r="L181" s="127"/>
      <c r="M181" s="127"/>
      <c r="N181" s="127"/>
      <c r="O181" s="128">
        <v>90000000</v>
      </c>
      <c r="P181" s="32">
        <f t="shared" si="14"/>
        <v>90000000</v>
      </c>
    </row>
    <row r="182" spans="1:17" s="34" customFormat="1" ht="82.5" customHeight="1" x14ac:dyDescent="0.2">
      <c r="A182" s="28" t="s">
        <v>427</v>
      </c>
      <c r="B182" s="29" t="s">
        <v>421</v>
      </c>
      <c r="C182" s="29" t="s">
        <v>71</v>
      </c>
      <c r="D182" s="30" t="s">
        <v>422</v>
      </c>
      <c r="E182" s="25">
        <f t="shared" si="20"/>
        <v>0</v>
      </c>
      <c r="F182" s="1"/>
      <c r="G182" s="1"/>
      <c r="H182" s="1"/>
      <c r="I182" s="31"/>
      <c r="J182" s="25">
        <f>L182+O182</f>
        <v>300000</v>
      </c>
      <c r="K182" s="124"/>
      <c r="L182" s="127"/>
      <c r="M182" s="127"/>
      <c r="N182" s="127"/>
      <c r="O182" s="128">
        <v>300000</v>
      </c>
      <c r="P182" s="32">
        <f t="shared" si="14"/>
        <v>300000</v>
      </c>
    </row>
    <row r="183" spans="1:17" s="34" customFormat="1" ht="24" customHeight="1" x14ac:dyDescent="0.2">
      <c r="A183" s="28" t="s">
        <v>471</v>
      </c>
      <c r="B183" s="29" t="s">
        <v>162</v>
      </c>
      <c r="C183" s="29" t="s">
        <v>51</v>
      </c>
      <c r="D183" s="30" t="s">
        <v>21</v>
      </c>
      <c r="E183" s="25">
        <f t="shared" si="20"/>
        <v>0</v>
      </c>
      <c r="F183" s="1"/>
      <c r="G183" s="1"/>
      <c r="H183" s="1"/>
      <c r="I183" s="31"/>
      <c r="J183" s="25">
        <f t="shared" si="12"/>
        <v>205000</v>
      </c>
      <c r="K183" s="124"/>
      <c r="L183" s="127">
        <v>205000</v>
      </c>
      <c r="M183" s="127"/>
      <c r="N183" s="127"/>
      <c r="O183" s="128"/>
      <c r="P183" s="32">
        <f t="shared" si="14"/>
        <v>205000</v>
      </c>
    </row>
    <row r="184" spans="1:17" s="18" customFormat="1" ht="28.5" customHeight="1" x14ac:dyDescent="0.2">
      <c r="A184" s="41" t="s">
        <v>328</v>
      </c>
      <c r="B184" s="20"/>
      <c r="C184" s="20"/>
      <c r="D184" s="21" t="s">
        <v>22</v>
      </c>
      <c r="E184" s="22">
        <f>E186+E187+E203</f>
        <v>2405000</v>
      </c>
      <c r="F184" s="23">
        <f>F186+F187+F203</f>
        <v>2405000</v>
      </c>
      <c r="G184" s="23">
        <f>G186+G187+G203</f>
        <v>1725000</v>
      </c>
      <c r="H184" s="23">
        <f>H186+H187+H203</f>
        <v>146000</v>
      </c>
      <c r="I184" s="24">
        <f>I186+I187+I203</f>
        <v>0</v>
      </c>
      <c r="J184" s="22">
        <f t="shared" ref="J184:O184" si="21">SUM(J186:J203)</f>
        <v>729006000</v>
      </c>
      <c r="K184" s="129">
        <f t="shared" si="21"/>
        <v>724141000</v>
      </c>
      <c r="L184" s="129">
        <f t="shared" si="21"/>
        <v>4815000</v>
      </c>
      <c r="M184" s="129">
        <f t="shared" si="21"/>
        <v>3800000</v>
      </c>
      <c r="N184" s="129">
        <f t="shared" si="21"/>
        <v>16000</v>
      </c>
      <c r="O184" s="130">
        <f t="shared" si="21"/>
        <v>724191000</v>
      </c>
      <c r="P184" s="27">
        <f>E184+J184</f>
        <v>731411000</v>
      </c>
      <c r="Q184" s="17"/>
    </row>
    <row r="185" spans="1:17" s="18" customFormat="1" ht="21" x14ac:dyDescent="0.2">
      <c r="A185" s="41" t="s">
        <v>329</v>
      </c>
      <c r="B185" s="20"/>
      <c r="C185" s="20"/>
      <c r="D185" s="21" t="s">
        <v>22</v>
      </c>
      <c r="E185" s="22"/>
      <c r="F185" s="23"/>
      <c r="G185" s="23"/>
      <c r="H185" s="23"/>
      <c r="I185" s="24"/>
      <c r="J185" s="25"/>
      <c r="K185" s="124"/>
      <c r="L185" s="125"/>
      <c r="M185" s="125"/>
      <c r="N185" s="125"/>
      <c r="O185" s="126"/>
      <c r="P185" s="27"/>
    </row>
    <row r="186" spans="1:17" s="34" customFormat="1" ht="24.75" customHeight="1" x14ac:dyDescent="0.2">
      <c r="A186" s="28" t="s">
        <v>330</v>
      </c>
      <c r="B186" s="29" t="s">
        <v>119</v>
      </c>
      <c r="C186" s="29" t="s">
        <v>59</v>
      </c>
      <c r="D186" s="30" t="s">
        <v>23</v>
      </c>
      <c r="E186" s="25">
        <f>F186+I186</f>
        <v>2405000</v>
      </c>
      <c r="F186" s="1">
        <v>2405000</v>
      </c>
      <c r="G186" s="1">
        <v>1725000</v>
      </c>
      <c r="H186" s="1">
        <v>146000</v>
      </c>
      <c r="I186" s="31"/>
      <c r="J186" s="25">
        <f t="shared" ref="J186:J247" si="22">L186+O186</f>
        <v>0</v>
      </c>
      <c r="K186" s="124"/>
      <c r="L186" s="127"/>
      <c r="M186" s="127"/>
      <c r="N186" s="127"/>
      <c r="O186" s="128"/>
      <c r="P186" s="32">
        <f t="shared" si="14"/>
        <v>2405000</v>
      </c>
    </row>
    <row r="187" spans="1:17" s="34" customFormat="1" ht="24" customHeight="1" x14ac:dyDescent="0.2">
      <c r="A187" s="85" t="s">
        <v>341</v>
      </c>
      <c r="B187" s="86" t="s">
        <v>45</v>
      </c>
      <c r="C187" s="86" t="s">
        <v>48</v>
      </c>
      <c r="D187" s="30" t="s">
        <v>258</v>
      </c>
      <c r="E187" s="25">
        <f>F187+I187</f>
        <v>0</v>
      </c>
      <c r="F187" s="87"/>
      <c r="G187" s="1"/>
      <c r="H187" s="1"/>
      <c r="I187" s="31"/>
      <c r="J187" s="25">
        <f>L187+O187</f>
        <v>4860000</v>
      </c>
      <c r="K187" s="124"/>
      <c r="L187" s="127">
        <v>4810000</v>
      </c>
      <c r="M187" s="127">
        <v>3800000</v>
      </c>
      <c r="N187" s="127">
        <v>16000</v>
      </c>
      <c r="O187" s="128">
        <v>50000</v>
      </c>
      <c r="P187" s="32">
        <f t="shared" si="14"/>
        <v>4860000</v>
      </c>
      <c r="Q187" s="33"/>
    </row>
    <row r="188" spans="1:17" s="34" customFormat="1" ht="12" x14ac:dyDescent="0.2">
      <c r="A188" s="85" t="s">
        <v>352</v>
      </c>
      <c r="B188" s="86" t="s">
        <v>97</v>
      </c>
      <c r="C188" s="86" t="s">
        <v>78</v>
      </c>
      <c r="D188" s="30" t="s">
        <v>141</v>
      </c>
      <c r="E188" s="25">
        <f t="shared" ref="E188:E203" si="23">F188+I188</f>
        <v>0</v>
      </c>
      <c r="F188" s="87"/>
      <c r="G188" s="1"/>
      <c r="H188" s="1"/>
      <c r="I188" s="31"/>
      <c r="J188" s="25">
        <f t="shared" si="22"/>
        <v>7782000</v>
      </c>
      <c r="K188" s="124">
        <v>7782000</v>
      </c>
      <c r="L188" s="127"/>
      <c r="M188" s="127"/>
      <c r="N188" s="127"/>
      <c r="O188" s="124">
        <v>7782000</v>
      </c>
      <c r="P188" s="32">
        <f t="shared" si="14"/>
        <v>7782000</v>
      </c>
      <c r="Q188" s="33"/>
    </row>
    <row r="189" spans="1:17" s="34" customFormat="1" ht="45" x14ac:dyDescent="0.2">
      <c r="A189" s="85" t="s">
        <v>353</v>
      </c>
      <c r="B189" s="86" t="s">
        <v>98</v>
      </c>
      <c r="C189" s="86" t="s">
        <v>79</v>
      </c>
      <c r="D189" s="30" t="s">
        <v>354</v>
      </c>
      <c r="E189" s="25">
        <f t="shared" si="23"/>
        <v>0</v>
      </c>
      <c r="F189" s="87"/>
      <c r="G189" s="1"/>
      <c r="H189" s="1"/>
      <c r="I189" s="31"/>
      <c r="J189" s="25">
        <f t="shared" si="22"/>
        <v>626000</v>
      </c>
      <c r="K189" s="124">
        <v>626000</v>
      </c>
      <c r="L189" s="127"/>
      <c r="M189" s="127"/>
      <c r="N189" s="127"/>
      <c r="O189" s="124">
        <v>626000</v>
      </c>
      <c r="P189" s="32">
        <f t="shared" si="14"/>
        <v>626000</v>
      </c>
      <c r="Q189" s="33"/>
    </row>
    <row r="190" spans="1:17" s="34" customFormat="1" ht="56.25" x14ac:dyDescent="0.2">
      <c r="A190" s="85" t="s">
        <v>510</v>
      </c>
      <c r="B190" s="86" t="s">
        <v>68</v>
      </c>
      <c r="C190" s="116" t="s">
        <v>80</v>
      </c>
      <c r="D190" s="117" t="s">
        <v>511</v>
      </c>
      <c r="E190" s="25"/>
      <c r="F190" s="87"/>
      <c r="G190" s="1"/>
      <c r="H190" s="1"/>
      <c r="I190" s="31"/>
      <c r="J190" s="25">
        <f>L190+O190</f>
        <v>336000</v>
      </c>
      <c r="K190" s="124">
        <v>336000</v>
      </c>
      <c r="L190" s="127"/>
      <c r="M190" s="127"/>
      <c r="N190" s="127"/>
      <c r="O190" s="124">
        <v>336000</v>
      </c>
      <c r="P190" s="32">
        <f>E190+J190</f>
        <v>336000</v>
      </c>
      <c r="Q190" s="33"/>
    </row>
    <row r="191" spans="1:17" s="34" customFormat="1" ht="22.5" x14ac:dyDescent="0.2">
      <c r="A191" s="88" t="s">
        <v>355</v>
      </c>
      <c r="B191" s="89" t="s">
        <v>356</v>
      </c>
      <c r="C191" s="89" t="s">
        <v>53</v>
      </c>
      <c r="D191" s="90" t="s">
        <v>34</v>
      </c>
      <c r="E191" s="25">
        <f t="shared" si="23"/>
        <v>0</v>
      </c>
      <c r="F191" s="87"/>
      <c r="G191" s="1"/>
      <c r="H191" s="1"/>
      <c r="I191" s="31"/>
      <c r="J191" s="25">
        <f t="shared" si="22"/>
        <v>2332000</v>
      </c>
      <c r="K191" s="124">
        <v>2332000</v>
      </c>
      <c r="L191" s="127"/>
      <c r="M191" s="127"/>
      <c r="N191" s="127"/>
      <c r="O191" s="124">
        <v>2332000</v>
      </c>
      <c r="P191" s="32">
        <f t="shared" si="14"/>
        <v>2332000</v>
      </c>
      <c r="Q191" s="33"/>
    </row>
    <row r="192" spans="1:17" s="34" customFormat="1" ht="22.5" x14ac:dyDescent="0.2">
      <c r="A192" s="88" t="s">
        <v>357</v>
      </c>
      <c r="B192" s="89" t="s">
        <v>154</v>
      </c>
      <c r="C192" s="89" t="s">
        <v>54</v>
      </c>
      <c r="D192" s="90" t="s">
        <v>358</v>
      </c>
      <c r="E192" s="25">
        <f t="shared" si="23"/>
        <v>0</v>
      </c>
      <c r="F192" s="87"/>
      <c r="G192" s="1"/>
      <c r="H192" s="1"/>
      <c r="I192" s="31"/>
      <c r="J192" s="25">
        <f t="shared" si="22"/>
        <v>8000000</v>
      </c>
      <c r="K192" s="124">
        <v>8000000</v>
      </c>
      <c r="L192" s="127"/>
      <c r="M192" s="127"/>
      <c r="N192" s="127"/>
      <c r="O192" s="124">
        <v>8000000</v>
      </c>
      <c r="P192" s="32">
        <f t="shared" si="14"/>
        <v>8000000</v>
      </c>
      <c r="Q192" s="33"/>
    </row>
    <row r="193" spans="1:17" s="34" customFormat="1" ht="22.5" hidden="1" x14ac:dyDescent="0.2">
      <c r="A193" s="88" t="s">
        <v>359</v>
      </c>
      <c r="B193" s="89" t="s">
        <v>155</v>
      </c>
      <c r="C193" s="89" t="s">
        <v>55</v>
      </c>
      <c r="D193" s="90" t="s">
        <v>411</v>
      </c>
      <c r="E193" s="25">
        <f t="shared" si="23"/>
        <v>0</v>
      </c>
      <c r="F193" s="1"/>
      <c r="G193" s="1"/>
      <c r="H193" s="1"/>
      <c r="I193" s="31"/>
      <c r="J193" s="25">
        <f t="shared" si="22"/>
        <v>0</v>
      </c>
      <c r="K193" s="124"/>
      <c r="L193" s="127"/>
      <c r="M193" s="127"/>
      <c r="N193" s="127"/>
      <c r="O193" s="128"/>
      <c r="P193" s="32">
        <f t="shared" si="14"/>
        <v>0</v>
      </c>
      <c r="Q193" s="33"/>
    </row>
    <row r="194" spans="1:17" s="34" customFormat="1" ht="22.5" x14ac:dyDescent="0.2">
      <c r="A194" s="91">
        <v>1514060</v>
      </c>
      <c r="B194" s="86" t="s">
        <v>90</v>
      </c>
      <c r="C194" s="86" t="s">
        <v>92</v>
      </c>
      <c r="D194" s="64" t="s">
        <v>360</v>
      </c>
      <c r="E194" s="25">
        <f t="shared" si="23"/>
        <v>0</v>
      </c>
      <c r="F194" s="1"/>
      <c r="G194" s="1"/>
      <c r="H194" s="1"/>
      <c r="I194" s="31"/>
      <c r="J194" s="25">
        <f t="shared" si="22"/>
        <v>11547000</v>
      </c>
      <c r="K194" s="124">
        <v>11547000</v>
      </c>
      <c r="L194" s="127"/>
      <c r="M194" s="127"/>
      <c r="N194" s="127"/>
      <c r="O194" s="124">
        <v>11547000</v>
      </c>
      <c r="P194" s="32">
        <f t="shared" si="14"/>
        <v>11547000</v>
      </c>
      <c r="Q194" s="33"/>
    </row>
    <row r="195" spans="1:17" s="34" customFormat="1" ht="12" x14ac:dyDescent="0.2">
      <c r="A195" s="85" t="s">
        <v>361</v>
      </c>
      <c r="B195" s="86" t="s">
        <v>160</v>
      </c>
      <c r="C195" s="86" t="s">
        <v>70</v>
      </c>
      <c r="D195" s="64" t="s">
        <v>161</v>
      </c>
      <c r="E195" s="25">
        <f t="shared" si="23"/>
        <v>0</v>
      </c>
      <c r="F195" s="1"/>
      <c r="G195" s="1"/>
      <c r="H195" s="1"/>
      <c r="I195" s="31"/>
      <c r="J195" s="25">
        <f t="shared" si="22"/>
        <v>102344000</v>
      </c>
      <c r="K195" s="124">
        <v>102344000</v>
      </c>
      <c r="L195" s="127"/>
      <c r="M195" s="127"/>
      <c r="N195" s="127"/>
      <c r="O195" s="124">
        <v>102344000</v>
      </c>
      <c r="P195" s="32">
        <f t="shared" si="14"/>
        <v>102344000</v>
      </c>
      <c r="Q195" s="33"/>
    </row>
    <row r="196" spans="1:17" s="34" customFormat="1" ht="22.5" x14ac:dyDescent="0.2">
      <c r="A196" s="85" t="s">
        <v>362</v>
      </c>
      <c r="B196" s="86" t="s">
        <v>350</v>
      </c>
      <c r="C196" s="86" t="s">
        <v>310</v>
      </c>
      <c r="D196" s="30" t="s">
        <v>351</v>
      </c>
      <c r="E196" s="25">
        <f t="shared" si="23"/>
        <v>0</v>
      </c>
      <c r="F196" s="1"/>
      <c r="G196" s="1"/>
      <c r="H196" s="1"/>
      <c r="I196" s="31"/>
      <c r="J196" s="25">
        <f t="shared" si="22"/>
        <v>302774000</v>
      </c>
      <c r="K196" s="124">
        <f>282774000+20000000</f>
        <v>302774000</v>
      </c>
      <c r="L196" s="127"/>
      <c r="M196" s="127"/>
      <c r="N196" s="127"/>
      <c r="O196" s="124">
        <f>282774000+20000000</f>
        <v>302774000</v>
      </c>
      <c r="P196" s="32">
        <f t="shared" si="14"/>
        <v>302774000</v>
      </c>
      <c r="Q196" s="33"/>
    </row>
    <row r="197" spans="1:17" s="34" customFormat="1" ht="12" x14ac:dyDescent="0.2">
      <c r="A197" s="85" t="s">
        <v>363</v>
      </c>
      <c r="B197" s="86" t="s">
        <v>364</v>
      </c>
      <c r="C197" s="86" t="s">
        <v>310</v>
      </c>
      <c r="D197" s="30" t="s">
        <v>365</v>
      </c>
      <c r="E197" s="25">
        <f t="shared" si="23"/>
        <v>0</v>
      </c>
      <c r="F197" s="1"/>
      <c r="G197" s="1"/>
      <c r="H197" s="1"/>
      <c r="I197" s="31"/>
      <c r="J197" s="25">
        <f t="shared" si="22"/>
        <v>86816000</v>
      </c>
      <c r="K197" s="124">
        <v>86816000</v>
      </c>
      <c r="L197" s="127"/>
      <c r="M197" s="127"/>
      <c r="N197" s="127"/>
      <c r="O197" s="124">
        <v>86816000</v>
      </c>
      <c r="P197" s="32">
        <f t="shared" si="14"/>
        <v>86816000</v>
      </c>
      <c r="Q197" s="33"/>
    </row>
    <row r="198" spans="1:17" s="34" customFormat="1" ht="12" x14ac:dyDescent="0.2">
      <c r="A198" s="85" t="s">
        <v>366</v>
      </c>
      <c r="B198" s="86" t="s">
        <v>367</v>
      </c>
      <c r="C198" s="86" t="s">
        <v>310</v>
      </c>
      <c r="D198" s="30" t="s">
        <v>368</v>
      </c>
      <c r="E198" s="25">
        <f t="shared" si="23"/>
        <v>0</v>
      </c>
      <c r="F198" s="1"/>
      <c r="G198" s="1"/>
      <c r="H198" s="1"/>
      <c r="I198" s="31"/>
      <c r="J198" s="25">
        <f t="shared" si="22"/>
        <v>6856000</v>
      </c>
      <c r="K198" s="124">
        <v>6856000</v>
      </c>
      <c r="L198" s="127"/>
      <c r="M198" s="127"/>
      <c r="N198" s="127"/>
      <c r="O198" s="124">
        <v>6856000</v>
      </c>
      <c r="P198" s="32">
        <f t="shared" si="14"/>
        <v>6856000</v>
      </c>
      <c r="Q198" s="33"/>
    </row>
    <row r="199" spans="1:17" s="34" customFormat="1" ht="22.5" x14ac:dyDescent="0.2">
      <c r="A199" s="85" t="s">
        <v>369</v>
      </c>
      <c r="B199" s="86" t="s">
        <v>370</v>
      </c>
      <c r="C199" s="86" t="s">
        <v>310</v>
      </c>
      <c r="D199" s="30" t="s">
        <v>371</v>
      </c>
      <c r="E199" s="25">
        <f t="shared" si="23"/>
        <v>0</v>
      </c>
      <c r="F199" s="1"/>
      <c r="G199" s="1"/>
      <c r="H199" s="1"/>
      <c r="I199" s="31"/>
      <c r="J199" s="25">
        <f t="shared" si="22"/>
        <v>5000000</v>
      </c>
      <c r="K199" s="124">
        <v>5000000</v>
      </c>
      <c r="L199" s="127"/>
      <c r="M199" s="127"/>
      <c r="N199" s="127"/>
      <c r="O199" s="124">
        <v>5000000</v>
      </c>
      <c r="P199" s="32">
        <f t="shared" si="14"/>
        <v>5000000</v>
      </c>
      <c r="Q199" s="33"/>
    </row>
    <row r="200" spans="1:17" s="34" customFormat="1" ht="22.5" x14ac:dyDescent="0.2">
      <c r="A200" s="85" t="s">
        <v>372</v>
      </c>
      <c r="B200" s="86" t="s">
        <v>373</v>
      </c>
      <c r="C200" s="86" t="s">
        <v>310</v>
      </c>
      <c r="D200" s="30" t="s">
        <v>374</v>
      </c>
      <c r="E200" s="25">
        <f t="shared" si="23"/>
        <v>0</v>
      </c>
      <c r="F200" s="1"/>
      <c r="G200" s="1"/>
      <c r="H200" s="1"/>
      <c r="I200" s="31"/>
      <c r="J200" s="25">
        <f t="shared" si="22"/>
        <v>161540000</v>
      </c>
      <c r="K200" s="124">
        <f>15500000+146040000</f>
        <v>161540000</v>
      </c>
      <c r="L200" s="127"/>
      <c r="M200" s="127"/>
      <c r="N200" s="127"/>
      <c r="O200" s="124">
        <f>15500000+146040000</f>
        <v>161540000</v>
      </c>
      <c r="P200" s="32">
        <f t="shared" si="14"/>
        <v>161540000</v>
      </c>
      <c r="Q200" s="33"/>
    </row>
    <row r="201" spans="1:17" s="34" customFormat="1" ht="22.5" x14ac:dyDescent="0.2">
      <c r="A201" s="85" t="s">
        <v>375</v>
      </c>
      <c r="B201" s="86" t="s">
        <v>338</v>
      </c>
      <c r="C201" s="86" t="s">
        <v>310</v>
      </c>
      <c r="D201" s="30" t="s">
        <v>376</v>
      </c>
      <c r="E201" s="25">
        <f t="shared" si="23"/>
        <v>0</v>
      </c>
      <c r="F201" s="1"/>
      <c r="G201" s="1"/>
      <c r="H201" s="1"/>
      <c r="I201" s="31"/>
      <c r="J201" s="25">
        <f t="shared" si="22"/>
        <v>25188000</v>
      </c>
      <c r="K201" s="124">
        <v>25188000</v>
      </c>
      <c r="L201" s="127"/>
      <c r="M201" s="127"/>
      <c r="N201" s="127"/>
      <c r="O201" s="124">
        <v>25188000</v>
      </c>
      <c r="P201" s="32">
        <f t="shared" si="14"/>
        <v>25188000</v>
      </c>
      <c r="Q201" s="33"/>
    </row>
    <row r="202" spans="1:17" s="34" customFormat="1" ht="22.5" x14ac:dyDescent="0.2">
      <c r="A202" s="119" t="s">
        <v>512</v>
      </c>
      <c r="B202" s="116" t="s">
        <v>436</v>
      </c>
      <c r="C202" s="116" t="s">
        <v>71</v>
      </c>
      <c r="D202" s="117" t="s">
        <v>163</v>
      </c>
      <c r="E202" s="25"/>
      <c r="F202" s="1"/>
      <c r="G202" s="1"/>
      <c r="H202" s="1"/>
      <c r="I202" s="31"/>
      <c r="J202" s="25">
        <f t="shared" si="22"/>
        <v>3000000</v>
      </c>
      <c r="K202" s="124">
        <v>3000000</v>
      </c>
      <c r="L202" s="127"/>
      <c r="M202" s="127"/>
      <c r="N202" s="127"/>
      <c r="O202" s="124">
        <v>3000000</v>
      </c>
      <c r="P202" s="32">
        <f t="shared" si="14"/>
        <v>3000000</v>
      </c>
      <c r="Q202" s="33"/>
    </row>
    <row r="203" spans="1:17" s="34" customFormat="1" ht="27.75" customHeight="1" x14ac:dyDescent="0.2">
      <c r="A203" s="28" t="s">
        <v>331</v>
      </c>
      <c r="B203" s="29" t="s">
        <v>162</v>
      </c>
      <c r="C203" s="29" t="s">
        <v>51</v>
      </c>
      <c r="D203" s="30" t="s">
        <v>21</v>
      </c>
      <c r="E203" s="25">
        <f t="shared" si="23"/>
        <v>0</v>
      </c>
      <c r="F203" s="1"/>
      <c r="G203" s="1"/>
      <c r="H203" s="1"/>
      <c r="I203" s="31"/>
      <c r="J203" s="25">
        <f t="shared" si="22"/>
        <v>5000</v>
      </c>
      <c r="K203" s="124"/>
      <c r="L203" s="127">
        <v>5000</v>
      </c>
      <c r="M203" s="127"/>
      <c r="N203" s="127"/>
      <c r="O203" s="128"/>
      <c r="P203" s="32">
        <f t="shared" si="14"/>
        <v>5000</v>
      </c>
    </row>
    <row r="204" spans="1:17" s="18" customFormat="1" ht="39.75" customHeight="1" x14ac:dyDescent="0.2">
      <c r="A204" s="41" t="s">
        <v>312</v>
      </c>
      <c r="B204" s="20"/>
      <c r="C204" s="20"/>
      <c r="D204" s="42" t="s">
        <v>66</v>
      </c>
      <c r="E204" s="22">
        <f>E206+E208+E212+E207</f>
        <v>12001000</v>
      </c>
      <c r="F204" s="23">
        <f>F206+F208+F212+F207</f>
        <v>12001000</v>
      </c>
      <c r="G204" s="23">
        <f>G206+G208+G212</f>
        <v>4493000</v>
      </c>
      <c r="H204" s="23">
        <f>H206+H208+H212</f>
        <v>146000</v>
      </c>
      <c r="I204" s="24">
        <f>I206+I208+I212</f>
        <v>0</v>
      </c>
      <c r="J204" s="22">
        <f t="shared" ref="J204:O204" si="24">SUM(J206:J212)</f>
        <v>24840000</v>
      </c>
      <c r="K204" s="129">
        <f t="shared" si="24"/>
        <v>24840000</v>
      </c>
      <c r="L204" s="129">
        <f t="shared" si="24"/>
        <v>0</v>
      </c>
      <c r="M204" s="129">
        <f t="shared" si="24"/>
        <v>0</v>
      </c>
      <c r="N204" s="129">
        <f t="shared" si="24"/>
        <v>0</v>
      </c>
      <c r="O204" s="126">
        <f t="shared" si="24"/>
        <v>24840000</v>
      </c>
      <c r="P204" s="27">
        <f t="shared" si="14"/>
        <v>36841000</v>
      </c>
      <c r="Q204" s="17"/>
    </row>
    <row r="205" spans="1:17" s="18" customFormat="1" ht="39" customHeight="1" x14ac:dyDescent="0.2">
      <c r="A205" s="41" t="s">
        <v>313</v>
      </c>
      <c r="B205" s="20"/>
      <c r="C205" s="20"/>
      <c r="D205" s="42" t="s">
        <v>66</v>
      </c>
      <c r="E205" s="22"/>
      <c r="F205" s="23"/>
      <c r="G205" s="23"/>
      <c r="H205" s="23"/>
      <c r="I205" s="24"/>
      <c r="J205" s="25"/>
      <c r="K205" s="124"/>
      <c r="L205" s="125"/>
      <c r="M205" s="125"/>
      <c r="N205" s="125"/>
      <c r="O205" s="126"/>
      <c r="P205" s="27"/>
    </row>
    <row r="206" spans="1:17" s="34" customFormat="1" ht="27" customHeight="1" x14ac:dyDescent="0.2">
      <c r="A206" s="28" t="s">
        <v>314</v>
      </c>
      <c r="B206" s="29" t="s">
        <v>119</v>
      </c>
      <c r="C206" s="29" t="s">
        <v>59</v>
      </c>
      <c r="D206" s="30" t="s">
        <v>38</v>
      </c>
      <c r="E206" s="25">
        <f>F206+I206</f>
        <v>5751000</v>
      </c>
      <c r="F206" s="1">
        <v>5751000</v>
      </c>
      <c r="G206" s="1">
        <v>4493000</v>
      </c>
      <c r="H206" s="1">
        <v>146000</v>
      </c>
      <c r="I206" s="31"/>
      <c r="J206" s="25">
        <f t="shared" si="22"/>
        <v>800000</v>
      </c>
      <c r="K206" s="124">
        <v>800000</v>
      </c>
      <c r="L206" s="127"/>
      <c r="M206" s="127"/>
      <c r="N206" s="127"/>
      <c r="O206" s="128">
        <v>800000</v>
      </c>
      <c r="P206" s="32">
        <f t="shared" si="14"/>
        <v>6551000</v>
      </c>
    </row>
    <row r="207" spans="1:17" s="34" customFormat="1" ht="27" customHeight="1" x14ac:dyDescent="0.2">
      <c r="A207" s="28" t="s">
        <v>486</v>
      </c>
      <c r="B207" s="29" t="s">
        <v>45</v>
      </c>
      <c r="C207" s="29" t="s">
        <v>48</v>
      </c>
      <c r="D207" s="30" t="s">
        <v>258</v>
      </c>
      <c r="E207" s="25">
        <f>F207+I207</f>
        <v>2500000</v>
      </c>
      <c r="F207" s="1">
        <v>2500000</v>
      </c>
      <c r="G207" s="1"/>
      <c r="H207" s="1"/>
      <c r="I207" s="31"/>
      <c r="J207" s="25">
        <f>L207+O207</f>
        <v>0</v>
      </c>
      <c r="K207" s="124"/>
      <c r="L207" s="127"/>
      <c r="M207" s="127"/>
      <c r="N207" s="127"/>
      <c r="O207" s="128"/>
      <c r="P207" s="32">
        <f t="shared" si="14"/>
        <v>2500000</v>
      </c>
    </row>
    <row r="208" spans="1:17" s="34" customFormat="1" ht="27.75" customHeight="1" x14ac:dyDescent="0.2">
      <c r="A208" s="28" t="s">
        <v>315</v>
      </c>
      <c r="B208" s="29" t="s">
        <v>309</v>
      </c>
      <c r="C208" s="29" t="s">
        <v>310</v>
      </c>
      <c r="D208" s="30" t="s">
        <v>311</v>
      </c>
      <c r="E208" s="25">
        <f>F208+I208</f>
        <v>3750000</v>
      </c>
      <c r="F208" s="1">
        <v>3750000</v>
      </c>
      <c r="G208" s="1"/>
      <c r="H208" s="1"/>
      <c r="I208" s="31"/>
      <c r="J208" s="25">
        <f t="shared" si="22"/>
        <v>0</v>
      </c>
      <c r="K208" s="124"/>
      <c r="L208" s="127">
        <f>M208+N208</f>
        <v>0</v>
      </c>
      <c r="M208" s="127"/>
      <c r="N208" s="127"/>
      <c r="O208" s="128"/>
      <c r="P208" s="32">
        <f t="shared" si="14"/>
        <v>3750000</v>
      </c>
    </row>
    <row r="209" spans="1:17" s="34" customFormat="1" ht="33" customHeight="1" x14ac:dyDescent="0.2">
      <c r="A209" s="85" t="s">
        <v>377</v>
      </c>
      <c r="B209" s="86" t="s">
        <v>373</v>
      </c>
      <c r="C209" s="86" t="s">
        <v>310</v>
      </c>
      <c r="D209" s="30" t="s">
        <v>374</v>
      </c>
      <c r="E209" s="25">
        <f>F209+I209</f>
        <v>0</v>
      </c>
      <c r="F209" s="1"/>
      <c r="G209" s="1"/>
      <c r="H209" s="1"/>
      <c r="I209" s="31"/>
      <c r="J209" s="25">
        <f t="shared" si="22"/>
        <v>1500000</v>
      </c>
      <c r="K209" s="124">
        <v>1500000</v>
      </c>
      <c r="L209" s="127"/>
      <c r="M209" s="127"/>
      <c r="N209" s="127"/>
      <c r="O209" s="128">
        <v>1500000</v>
      </c>
      <c r="P209" s="32">
        <f t="shared" si="14"/>
        <v>1500000</v>
      </c>
    </row>
    <row r="210" spans="1:17" s="34" customFormat="1" ht="27.75" customHeight="1" x14ac:dyDescent="0.2">
      <c r="A210" s="28" t="s">
        <v>337</v>
      </c>
      <c r="B210" s="29" t="s">
        <v>338</v>
      </c>
      <c r="C210" s="29" t="s">
        <v>310</v>
      </c>
      <c r="D210" s="30" t="s">
        <v>339</v>
      </c>
      <c r="E210" s="25">
        <f>F210+I210</f>
        <v>0</v>
      </c>
      <c r="F210" s="1"/>
      <c r="G210" s="1"/>
      <c r="H210" s="1"/>
      <c r="I210" s="31"/>
      <c r="J210" s="25">
        <f t="shared" si="22"/>
        <v>7540000</v>
      </c>
      <c r="K210" s="124">
        <v>7540000</v>
      </c>
      <c r="L210" s="127"/>
      <c r="M210" s="127"/>
      <c r="N210" s="127"/>
      <c r="O210" s="124">
        <v>7540000</v>
      </c>
      <c r="P210" s="32">
        <f t="shared" si="14"/>
        <v>7540000</v>
      </c>
    </row>
    <row r="211" spans="1:17" s="34" customFormat="1" ht="27.75" customHeight="1" x14ac:dyDescent="0.2">
      <c r="A211" s="116" t="s">
        <v>513</v>
      </c>
      <c r="B211" s="116" t="s">
        <v>140</v>
      </c>
      <c r="C211" s="116" t="s">
        <v>71</v>
      </c>
      <c r="D211" s="118" t="s">
        <v>104</v>
      </c>
      <c r="E211" s="25"/>
      <c r="F211" s="1"/>
      <c r="G211" s="1"/>
      <c r="H211" s="1"/>
      <c r="I211" s="31"/>
      <c r="J211" s="25">
        <f t="shared" si="22"/>
        <v>15000000</v>
      </c>
      <c r="K211" s="124">
        <v>15000000</v>
      </c>
      <c r="L211" s="127"/>
      <c r="M211" s="127"/>
      <c r="N211" s="127"/>
      <c r="O211" s="124">
        <v>15000000</v>
      </c>
      <c r="P211" s="32">
        <f t="shared" si="14"/>
        <v>15000000</v>
      </c>
    </row>
    <row r="212" spans="1:17" s="34" customFormat="1" ht="83.25" hidden="1" customHeight="1" x14ac:dyDescent="0.2">
      <c r="A212" s="28" t="s">
        <v>428</v>
      </c>
      <c r="B212" s="29" t="s">
        <v>421</v>
      </c>
      <c r="C212" s="29" t="s">
        <v>71</v>
      </c>
      <c r="D212" s="30" t="s">
        <v>422</v>
      </c>
      <c r="E212" s="25">
        <f>F212+I212</f>
        <v>0</v>
      </c>
      <c r="F212" s="1"/>
      <c r="G212" s="1"/>
      <c r="H212" s="1"/>
      <c r="I212" s="31"/>
      <c r="J212" s="25">
        <f t="shared" si="22"/>
        <v>0</v>
      </c>
      <c r="K212" s="124"/>
      <c r="L212" s="127"/>
      <c r="M212" s="127"/>
      <c r="N212" s="127"/>
      <c r="O212" s="128"/>
      <c r="P212" s="32">
        <f t="shared" si="14"/>
        <v>0</v>
      </c>
    </row>
    <row r="213" spans="1:17" s="34" customFormat="1" ht="21.95" customHeight="1" x14ac:dyDescent="0.2">
      <c r="A213" s="41" t="s">
        <v>246</v>
      </c>
      <c r="B213" s="29"/>
      <c r="C213" s="29"/>
      <c r="D213" s="21" t="s">
        <v>336</v>
      </c>
      <c r="E213" s="22">
        <f>E215+E217+E218+E222+E216+E221</f>
        <v>28045700</v>
      </c>
      <c r="F213" s="23">
        <f>F215+F217+F218+F222+F216+F221</f>
        <v>28045700</v>
      </c>
      <c r="G213" s="23">
        <f>G215+G217+G218+G222+G216</f>
        <v>1682000</v>
      </c>
      <c r="H213" s="23">
        <f>H215+H217+H218+H222+H216</f>
        <v>20000</v>
      </c>
      <c r="I213" s="24">
        <f>I215+I218+I217+I222+I216</f>
        <v>0</v>
      </c>
      <c r="J213" s="22">
        <f t="shared" ref="J213:O213" si="25">SUM(J215:J222)</f>
        <v>70150000</v>
      </c>
      <c r="K213" s="129">
        <f>SUM(K215:K222)</f>
        <v>70150000</v>
      </c>
      <c r="L213" s="129">
        <f t="shared" si="25"/>
        <v>0</v>
      </c>
      <c r="M213" s="129">
        <f t="shared" si="25"/>
        <v>0</v>
      </c>
      <c r="N213" s="129">
        <f t="shared" si="25"/>
        <v>0</v>
      </c>
      <c r="O213" s="126">
        <f t="shared" si="25"/>
        <v>70150000</v>
      </c>
      <c r="P213" s="27">
        <f t="shared" si="14"/>
        <v>98195700</v>
      </c>
      <c r="Q213" s="33"/>
    </row>
    <row r="214" spans="1:17" s="34" customFormat="1" ht="21.95" customHeight="1" x14ac:dyDescent="0.2">
      <c r="A214" s="41" t="s">
        <v>247</v>
      </c>
      <c r="B214" s="29"/>
      <c r="C214" s="29"/>
      <c r="D214" s="21" t="s">
        <v>336</v>
      </c>
      <c r="E214" s="25"/>
      <c r="F214" s="1"/>
      <c r="G214" s="1"/>
      <c r="H214" s="1"/>
      <c r="I214" s="31"/>
      <c r="J214" s="25"/>
      <c r="K214" s="124"/>
      <c r="L214" s="127"/>
      <c r="M214" s="127"/>
      <c r="N214" s="127"/>
      <c r="O214" s="128"/>
      <c r="P214" s="27"/>
    </row>
    <row r="215" spans="1:17" s="34" customFormat="1" ht="23.25" customHeight="1" x14ac:dyDescent="0.2">
      <c r="A215" s="28" t="s">
        <v>248</v>
      </c>
      <c r="B215" s="29" t="s">
        <v>119</v>
      </c>
      <c r="C215" s="29" t="s">
        <v>59</v>
      </c>
      <c r="D215" s="30" t="s">
        <v>433</v>
      </c>
      <c r="E215" s="25">
        <f>F215+I215</f>
        <v>2146000</v>
      </c>
      <c r="F215" s="1">
        <v>2146000</v>
      </c>
      <c r="G215" s="1">
        <v>1682000</v>
      </c>
      <c r="H215" s="1">
        <v>20000</v>
      </c>
      <c r="I215" s="31"/>
      <c r="J215" s="25">
        <f t="shared" si="22"/>
        <v>78000</v>
      </c>
      <c r="K215" s="124">
        <v>78000</v>
      </c>
      <c r="L215" s="127"/>
      <c r="M215" s="127"/>
      <c r="N215" s="127"/>
      <c r="O215" s="128">
        <v>78000</v>
      </c>
      <c r="P215" s="32">
        <f t="shared" ref="P215:P264" si="26">E215+J215</f>
        <v>2224000</v>
      </c>
    </row>
    <row r="216" spans="1:17" s="34" customFormat="1" ht="21.95" customHeight="1" x14ac:dyDescent="0.2">
      <c r="A216" s="28" t="s">
        <v>332</v>
      </c>
      <c r="B216" s="29" t="s">
        <v>45</v>
      </c>
      <c r="C216" s="29" t="s">
        <v>48</v>
      </c>
      <c r="D216" s="36" t="s">
        <v>258</v>
      </c>
      <c r="E216" s="25">
        <f t="shared" ref="E216:E222" si="27">F216+I216</f>
        <v>408700</v>
      </c>
      <c r="F216" s="1">
        <v>408700</v>
      </c>
      <c r="G216" s="1"/>
      <c r="H216" s="1"/>
      <c r="I216" s="31"/>
      <c r="J216" s="25">
        <f>L216+O216</f>
        <v>0</v>
      </c>
      <c r="K216" s="124"/>
      <c r="L216" s="127"/>
      <c r="M216" s="127"/>
      <c r="N216" s="127"/>
      <c r="O216" s="128"/>
      <c r="P216" s="32">
        <f t="shared" si="26"/>
        <v>408700</v>
      </c>
    </row>
    <row r="217" spans="1:17" s="34" customFormat="1" ht="21.95" customHeight="1" x14ac:dyDescent="0.2">
      <c r="A217" s="28" t="s">
        <v>249</v>
      </c>
      <c r="B217" s="29" t="s">
        <v>160</v>
      </c>
      <c r="C217" s="29" t="s">
        <v>70</v>
      </c>
      <c r="D217" s="30" t="s">
        <v>161</v>
      </c>
      <c r="E217" s="25">
        <f t="shared" si="27"/>
        <v>1491000</v>
      </c>
      <c r="F217" s="1">
        <v>1491000</v>
      </c>
      <c r="G217" s="1"/>
      <c r="H217" s="1"/>
      <c r="I217" s="31"/>
      <c r="J217" s="25">
        <f t="shared" si="22"/>
        <v>16172000</v>
      </c>
      <c r="K217" s="124">
        <v>16172000</v>
      </c>
      <c r="L217" s="127"/>
      <c r="M217" s="127"/>
      <c r="N217" s="127"/>
      <c r="O217" s="124">
        <v>16172000</v>
      </c>
      <c r="P217" s="32">
        <f t="shared" si="26"/>
        <v>17663000</v>
      </c>
    </row>
    <row r="218" spans="1:17" s="34" customFormat="1" ht="21.95" hidden="1" customHeight="1" x14ac:dyDescent="0.2">
      <c r="A218" s="28">
        <v>6516310</v>
      </c>
      <c r="B218" s="29">
        <v>6310</v>
      </c>
      <c r="C218" s="29" t="s">
        <v>71</v>
      </c>
      <c r="D218" s="30" t="s">
        <v>33</v>
      </c>
      <c r="E218" s="25">
        <f t="shared" si="27"/>
        <v>0</v>
      </c>
      <c r="F218" s="1"/>
      <c r="G218" s="1"/>
      <c r="H218" s="1"/>
      <c r="I218" s="31"/>
      <c r="J218" s="25">
        <f t="shared" si="22"/>
        <v>0</v>
      </c>
      <c r="K218" s="124"/>
      <c r="L218" s="127"/>
      <c r="M218" s="127"/>
      <c r="N218" s="127"/>
      <c r="O218" s="128"/>
      <c r="P218" s="32">
        <f t="shared" si="26"/>
        <v>0</v>
      </c>
    </row>
    <row r="219" spans="1:17" s="34" customFormat="1" ht="21.95" customHeight="1" x14ac:dyDescent="0.2">
      <c r="A219" s="28" t="s">
        <v>378</v>
      </c>
      <c r="B219" s="86" t="s">
        <v>350</v>
      </c>
      <c r="C219" s="86" t="s">
        <v>310</v>
      </c>
      <c r="D219" s="30" t="s">
        <v>351</v>
      </c>
      <c r="E219" s="25">
        <f t="shared" si="27"/>
        <v>0</v>
      </c>
      <c r="F219" s="1"/>
      <c r="G219" s="1"/>
      <c r="H219" s="1"/>
      <c r="I219" s="31"/>
      <c r="J219" s="25">
        <f t="shared" si="22"/>
        <v>4300000</v>
      </c>
      <c r="K219" s="124">
        <v>4300000</v>
      </c>
      <c r="L219" s="127"/>
      <c r="M219" s="127"/>
      <c r="N219" s="127"/>
      <c r="O219" s="128">
        <v>4300000</v>
      </c>
      <c r="P219" s="32">
        <f t="shared" si="26"/>
        <v>4300000</v>
      </c>
    </row>
    <row r="220" spans="1:17" s="34" customFormat="1" ht="21.95" customHeight="1" x14ac:dyDescent="0.2">
      <c r="A220" s="28" t="s">
        <v>498</v>
      </c>
      <c r="B220" s="86" t="s">
        <v>499</v>
      </c>
      <c r="C220" s="86" t="s">
        <v>500</v>
      </c>
      <c r="D220" s="30" t="s">
        <v>501</v>
      </c>
      <c r="E220" s="25"/>
      <c r="F220" s="1"/>
      <c r="G220" s="1"/>
      <c r="H220" s="1"/>
      <c r="I220" s="31"/>
      <c r="J220" s="25">
        <f t="shared" si="22"/>
        <v>29600000</v>
      </c>
      <c r="K220" s="124">
        <f>4000000+25600000</f>
        <v>29600000</v>
      </c>
      <c r="L220" s="127"/>
      <c r="M220" s="127"/>
      <c r="N220" s="127"/>
      <c r="O220" s="124">
        <f>4000000+25600000</f>
        <v>29600000</v>
      </c>
      <c r="P220" s="32">
        <f t="shared" si="26"/>
        <v>29600000</v>
      </c>
    </row>
    <row r="221" spans="1:17" s="34" customFormat="1" ht="22.5" x14ac:dyDescent="0.2">
      <c r="A221" s="28" t="s">
        <v>342</v>
      </c>
      <c r="B221" s="29" t="s">
        <v>343</v>
      </c>
      <c r="C221" s="29" t="s">
        <v>340</v>
      </c>
      <c r="D221" s="30" t="s">
        <v>344</v>
      </c>
      <c r="E221" s="25">
        <f t="shared" si="27"/>
        <v>24000000</v>
      </c>
      <c r="F221" s="1">
        <v>24000000</v>
      </c>
      <c r="G221" s="1"/>
      <c r="H221" s="1"/>
      <c r="I221" s="31"/>
      <c r="J221" s="25">
        <f t="shared" si="22"/>
        <v>0</v>
      </c>
      <c r="K221" s="124"/>
      <c r="L221" s="127"/>
      <c r="M221" s="127"/>
      <c r="N221" s="127"/>
      <c r="O221" s="128"/>
      <c r="P221" s="32">
        <f t="shared" si="26"/>
        <v>24000000</v>
      </c>
    </row>
    <row r="222" spans="1:17" s="34" customFormat="1" ht="21.95" customHeight="1" x14ac:dyDescent="0.2">
      <c r="A222" s="28" t="s">
        <v>250</v>
      </c>
      <c r="B222" s="29" t="s">
        <v>140</v>
      </c>
      <c r="C222" s="29" t="s">
        <v>71</v>
      </c>
      <c r="D222" s="30" t="s">
        <v>37</v>
      </c>
      <c r="E222" s="25">
        <f t="shared" si="27"/>
        <v>0</v>
      </c>
      <c r="F222" s="1"/>
      <c r="G222" s="1"/>
      <c r="H222" s="1"/>
      <c r="I222" s="31"/>
      <c r="J222" s="25">
        <f t="shared" si="22"/>
        <v>20000000</v>
      </c>
      <c r="K222" s="124">
        <v>20000000</v>
      </c>
      <c r="L222" s="127"/>
      <c r="M222" s="127"/>
      <c r="N222" s="127"/>
      <c r="O222" s="124">
        <v>20000000</v>
      </c>
      <c r="P222" s="32">
        <f t="shared" si="26"/>
        <v>20000000</v>
      </c>
    </row>
    <row r="223" spans="1:17" s="18" customFormat="1" ht="23.25" customHeight="1" x14ac:dyDescent="0.2">
      <c r="A223" s="41" t="s">
        <v>299</v>
      </c>
      <c r="B223" s="20"/>
      <c r="C223" s="20"/>
      <c r="D223" s="21" t="s">
        <v>24</v>
      </c>
      <c r="E223" s="22">
        <f>E225+E226+E227+E228+E229+E231+E233</f>
        <v>9744000</v>
      </c>
      <c r="F223" s="23">
        <f>F225+F226+F227+F228+F229+F231+F233</f>
        <v>9744000</v>
      </c>
      <c r="G223" s="23">
        <f>G225+G226+G227+G228+G229+G231+G233</f>
        <v>4393000</v>
      </c>
      <c r="H223" s="23">
        <f>H225+H226+H227+H228+H229+H231+H233</f>
        <v>102000</v>
      </c>
      <c r="I223" s="24">
        <f t="shared" ref="I223:O223" si="28">I225+I226+I227+I228</f>
        <v>0</v>
      </c>
      <c r="J223" s="22">
        <f t="shared" si="28"/>
        <v>390000</v>
      </c>
      <c r="K223" s="129">
        <f t="shared" si="28"/>
        <v>390000</v>
      </c>
      <c r="L223" s="125">
        <f t="shared" si="28"/>
        <v>0</v>
      </c>
      <c r="M223" s="125">
        <f t="shared" si="28"/>
        <v>0</v>
      </c>
      <c r="N223" s="125">
        <f t="shared" si="28"/>
        <v>0</v>
      </c>
      <c r="O223" s="126">
        <f t="shared" si="28"/>
        <v>390000</v>
      </c>
      <c r="P223" s="27">
        <f t="shared" si="26"/>
        <v>10134000</v>
      </c>
      <c r="Q223" s="17"/>
    </row>
    <row r="224" spans="1:17" s="18" customFormat="1" ht="26.25" customHeight="1" x14ac:dyDescent="0.2">
      <c r="A224" s="41" t="s">
        <v>289</v>
      </c>
      <c r="B224" s="20"/>
      <c r="C224" s="20"/>
      <c r="D224" s="21" t="s">
        <v>24</v>
      </c>
      <c r="E224" s="22"/>
      <c r="F224" s="23"/>
      <c r="G224" s="23"/>
      <c r="H224" s="23"/>
      <c r="I224" s="24"/>
      <c r="J224" s="25">
        <f t="shared" si="22"/>
        <v>0</v>
      </c>
      <c r="K224" s="124"/>
      <c r="L224" s="125"/>
      <c r="M224" s="125"/>
      <c r="N224" s="125"/>
      <c r="O224" s="126"/>
      <c r="P224" s="27"/>
    </row>
    <row r="225" spans="1:17" s="34" customFormat="1" ht="22.5" x14ac:dyDescent="0.2">
      <c r="A225" s="28" t="s">
        <v>290</v>
      </c>
      <c r="B225" s="29" t="s">
        <v>119</v>
      </c>
      <c r="C225" s="29" t="s">
        <v>59</v>
      </c>
      <c r="D225" s="30" t="s">
        <v>39</v>
      </c>
      <c r="E225" s="25">
        <f>F225+I225</f>
        <v>5534000</v>
      </c>
      <c r="F225" s="1">
        <v>5534000</v>
      </c>
      <c r="G225" s="1">
        <v>4393000</v>
      </c>
      <c r="H225" s="1">
        <v>102000</v>
      </c>
      <c r="I225" s="31"/>
      <c r="J225" s="25">
        <f t="shared" si="22"/>
        <v>390000</v>
      </c>
      <c r="K225" s="124">
        <v>390000</v>
      </c>
      <c r="L225" s="127"/>
      <c r="M225" s="127"/>
      <c r="N225" s="127"/>
      <c r="O225" s="128">
        <v>390000</v>
      </c>
      <c r="P225" s="32">
        <f t="shared" si="26"/>
        <v>5924000</v>
      </c>
    </row>
    <row r="226" spans="1:17" s="34" customFormat="1" ht="21.95" hidden="1" customHeight="1" x14ac:dyDescent="0.2">
      <c r="A226" s="92" t="s">
        <v>497</v>
      </c>
      <c r="B226" s="29">
        <v>6310</v>
      </c>
      <c r="C226" s="29" t="s">
        <v>71</v>
      </c>
      <c r="D226" s="30" t="s">
        <v>33</v>
      </c>
      <c r="E226" s="25">
        <f t="shared" ref="E226:E238" si="29">F226+I226</f>
        <v>0</v>
      </c>
      <c r="F226" s="1"/>
      <c r="G226" s="1"/>
      <c r="H226" s="1"/>
      <c r="I226" s="31"/>
      <c r="J226" s="25">
        <f>L226+O226</f>
        <v>0</v>
      </c>
      <c r="K226" s="124"/>
      <c r="L226" s="127"/>
      <c r="M226" s="127"/>
      <c r="N226" s="127"/>
      <c r="O226" s="128"/>
      <c r="P226" s="32">
        <f t="shared" si="26"/>
        <v>0</v>
      </c>
    </row>
    <row r="227" spans="1:17" s="34" customFormat="1" ht="29.25" customHeight="1" x14ac:dyDescent="0.2">
      <c r="A227" s="28" t="s">
        <v>435</v>
      </c>
      <c r="B227" s="29" t="s">
        <v>436</v>
      </c>
      <c r="C227" s="29" t="s">
        <v>71</v>
      </c>
      <c r="D227" s="30" t="s">
        <v>163</v>
      </c>
      <c r="E227" s="25">
        <f t="shared" si="29"/>
        <v>1000000</v>
      </c>
      <c r="F227" s="1">
        <v>1000000</v>
      </c>
      <c r="G227" s="1"/>
      <c r="H227" s="1"/>
      <c r="I227" s="31"/>
      <c r="J227" s="25">
        <f t="shared" si="22"/>
        <v>0</v>
      </c>
      <c r="K227" s="124"/>
      <c r="L227" s="127"/>
      <c r="M227" s="127"/>
      <c r="N227" s="127"/>
      <c r="O227" s="128"/>
      <c r="P227" s="32">
        <f t="shared" si="26"/>
        <v>1000000</v>
      </c>
    </row>
    <row r="228" spans="1:17" s="34" customFormat="1" ht="25.5" customHeight="1" x14ac:dyDescent="0.2">
      <c r="A228" s="28" t="s">
        <v>298</v>
      </c>
      <c r="B228" s="29" t="s">
        <v>164</v>
      </c>
      <c r="C228" s="29" t="s">
        <v>72</v>
      </c>
      <c r="D228" s="30" t="s">
        <v>25</v>
      </c>
      <c r="E228" s="25">
        <f t="shared" si="29"/>
        <v>550000</v>
      </c>
      <c r="F228" s="1">
        <v>550000</v>
      </c>
      <c r="G228" s="1"/>
      <c r="H228" s="1"/>
      <c r="I228" s="31"/>
      <c r="J228" s="25">
        <f t="shared" si="22"/>
        <v>0</v>
      </c>
      <c r="K228" s="124"/>
      <c r="L228" s="127"/>
      <c r="M228" s="127"/>
      <c r="N228" s="127"/>
      <c r="O228" s="128"/>
      <c r="P228" s="32">
        <f t="shared" si="26"/>
        <v>550000</v>
      </c>
    </row>
    <row r="229" spans="1:17" s="34" customFormat="1" ht="22.5" customHeight="1" x14ac:dyDescent="0.2">
      <c r="A229" s="28" t="s">
        <v>293</v>
      </c>
      <c r="B229" s="29" t="s">
        <v>294</v>
      </c>
      <c r="C229" s="29" t="s">
        <v>286</v>
      </c>
      <c r="D229" s="35" t="s">
        <v>292</v>
      </c>
      <c r="E229" s="25">
        <f t="shared" si="29"/>
        <v>200000</v>
      </c>
      <c r="F229" s="1">
        <v>200000</v>
      </c>
      <c r="G229" s="1"/>
      <c r="H229" s="1"/>
      <c r="I229" s="31"/>
      <c r="J229" s="25">
        <f t="shared" si="22"/>
        <v>0</v>
      </c>
      <c r="K229" s="124"/>
      <c r="L229" s="127"/>
      <c r="M229" s="127"/>
      <c r="N229" s="127"/>
      <c r="O229" s="128"/>
      <c r="P229" s="32">
        <f t="shared" si="26"/>
        <v>200000</v>
      </c>
    </row>
    <row r="230" spans="1:17" s="34" customFormat="1" ht="39" customHeight="1" x14ac:dyDescent="0.2">
      <c r="A230" s="28"/>
      <c r="B230" s="29"/>
      <c r="C230" s="29"/>
      <c r="D230" s="35" t="s">
        <v>297</v>
      </c>
      <c r="E230" s="25">
        <f t="shared" si="29"/>
        <v>200000</v>
      </c>
      <c r="F230" s="1">
        <v>200000</v>
      </c>
      <c r="G230" s="1"/>
      <c r="H230" s="1"/>
      <c r="I230" s="31"/>
      <c r="J230" s="25">
        <f t="shared" si="22"/>
        <v>0</v>
      </c>
      <c r="K230" s="124"/>
      <c r="L230" s="127"/>
      <c r="M230" s="127"/>
      <c r="N230" s="127"/>
      <c r="O230" s="128"/>
      <c r="P230" s="32">
        <f t="shared" si="26"/>
        <v>200000</v>
      </c>
    </row>
    <row r="231" spans="1:17" s="34" customFormat="1" ht="31.5" customHeight="1" x14ac:dyDescent="0.2">
      <c r="A231" s="28" t="s">
        <v>288</v>
      </c>
      <c r="B231" s="29" t="s">
        <v>285</v>
      </c>
      <c r="C231" s="29" t="s">
        <v>286</v>
      </c>
      <c r="D231" s="35" t="s">
        <v>437</v>
      </c>
      <c r="E231" s="25">
        <f t="shared" si="29"/>
        <v>550000</v>
      </c>
      <c r="F231" s="1">
        <v>550000</v>
      </c>
      <c r="G231" s="1"/>
      <c r="H231" s="1"/>
      <c r="I231" s="31"/>
      <c r="J231" s="25">
        <f t="shared" si="22"/>
        <v>0</v>
      </c>
      <c r="K231" s="124"/>
      <c r="L231" s="127"/>
      <c r="M231" s="127"/>
      <c r="N231" s="127"/>
      <c r="O231" s="128"/>
      <c r="P231" s="32">
        <f t="shared" si="26"/>
        <v>550000</v>
      </c>
    </row>
    <row r="232" spans="1:17" s="34" customFormat="1" ht="36.75" customHeight="1" x14ac:dyDescent="0.2">
      <c r="A232" s="28"/>
      <c r="B232" s="29"/>
      <c r="C232" s="29"/>
      <c r="D232" s="35" t="s">
        <v>287</v>
      </c>
      <c r="E232" s="25">
        <f t="shared" si="29"/>
        <v>550000</v>
      </c>
      <c r="F232" s="1">
        <v>550000</v>
      </c>
      <c r="G232" s="1"/>
      <c r="H232" s="1"/>
      <c r="I232" s="31"/>
      <c r="J232" s="25">
        <f t="shared" si="22"/>
        <v>0</v>
      </c>
      <c r="K232" s="124"/>
      <c r="L232" s="127"/>
      <c r="M232" s="127"/>
      <c r="N232" s="127"/>
      <c r="O232" s="128"/>
      <c r="P232" s="32">
        <f t="shared" si="26"/>
        <v>550000</v>
      </c>
    </row>
    <row r="233" spans="1:17" s="34" customFormat="1" ht="26.25" customHeight="1" x14ac:dyDescent="0.2">
      <c r="A233" s="28" t="s">
        <v>291</v>
      </c>
      <c r="B233" s="39" t="s">
        <v>450</v>
      </c>
      <c r="C233" s="29" t="s">
        <v>71</v>
      </c>
      <c r="D233" s="40" t="s">
        <v>295</v>
      </c>
      <c r="E233" s="25">
        <f>F233+I233</f>
        <v>1910000</v>
      </c>
      <c r="F233" s="1">
        <f>F235+F236+F237+F238+F239</f>
        <v>1910000</v>
      </c>
      <c r="G233" s="1"/>
      <c r="H233" s="1"/>
      <c r="I233" s="31"/>
      <c r="J233" s="25">
        <f t="shared" si="22"/>
        <v>0</v>
      </c>
      <c r="K233" s="124"/>
      <c r="L233" s="127"/>
      <c r="M233" s="127"/>
      <c r="N233" s="127"/>
      <c r="O233" s="128"/>
      <c r="P233" s="32">
        <f t="shared" si="26"/>
        <v>1910000</v>
      </c>
    </row>
    <row r="234" spans="1:17" s="34" customFormat="1" ht="13.5" customHeight="1" x14ac:dyDescent="0.2">
      <c r="A234" s="28"/>
      <c r="B234" s="39"/>
      <c r="C234" s="29"/>
      <c r="D234" s="40" t="s">
        <v>296</v>
      </c>
      <c r="E234" s="25"/>
      <c r="F234" s="1"/>
      <c r="G234" s="1"/>
      <c r="H234" s="1"/>
      <c r="I234" s="31"/>
      <c r="J234" s="25"/>
      <c r="K234" s="124"/>
      <c r="L234" s="127"/>
      <c r="M234" s="127"/>
      <c r="N234" s="127"/>
      <c r="O234" s="128"/>
      <c r="P234" s="32"/>
    </row>
    <row r="235" spans="1:17" s="34" customFormat="1" ht="31.5" customHeight="1" x14ac:dyDescent="0.2">
      <c r="A235" s="28"/>
      <c r="B235" s="39"/>
      <c r="C235" s="29"/>
      <c r="D235" s="143" t="s">
        <v>74</v>
      </c>
      <c r="E235" s="25">
        <f t="shared" si="29"/>
        <v>480000</v>
      </c>
      <c r="F235" s="1">
        <v>480000</v>
      </c>
      <c r="G235" s="1"/>
      <c r="H235" s="1"/>
      <c r="I235" s="31"/>
      <c r="J235" s="25">
        <f t="shared" si="22"/>
        <v>0</v>
      </c>
      <c r="K235" s="124"/>
      <c r="L235" s="127"/>
      <c r="M235" s="127"/>
      <c r="N235" s="127"/>
      <c r="O235" s="128"/>
      <c r="P235" s="32">
        <f t="shared" si="26"/>
        <v>480000</v>
      </c>
    </row>
    <row r="236" spans="1:17" s="34" customFormat="1" ht="41.25" customHeight="1" x14ac:dyDescent="0.2">
      <c r="A236" s="28"/>
      <c r="B236" s="29"/>
      <c r="C236" s="29"/>
      <c r="D236" s="140" t="s">
        <v>382</v>
      </c>
      <c r="E236" s="25">
        <f t="shared" si="29"/>
        <v>700000</v>
      </c>
      <c r="F236" s="1">
        <v>700000</v>
      </c>
      <c r="G236" s="1"/>
      <c r="H236" s="1"/>
      <c r="I236" s="31"/>
      <c r="J236" s="25">
        <f>L236+O236</f>
        <v>0</v>
      </c>
      <c r="K236" s="124"/>
      <c r="L236" s="127"/>
      <c r="M236" s="127"/>
      <c r="N236" s="127"/>
      <c r="O236" s="128"/>
      <c r="P236" s="32">
        <f t="shared" si="26"/>
        <v>700000</v>
      </c>
    </row>
    <row r="237" spans="1:17" s="34" customFormat="1" ht="32.25" customHeight="1" x14ac:dyDescent="0.2">
      <c r="A237" s="28"/>
      <c r="B237" s="29"/>
      <c r="C237" s="29"/>
      <c r="D237" s="140" t="s">
        <v>73</v>
      </c>
      <c r="E237" s="25">
        <f t="shared" si="29"/>
        <v>580000</v>
      </c>
      <c r="F237" s="1">
        <v>580000</v>
      </c>
      <c r="G237" s="1"/>
      <c r="H237" s="1"/>
      <c r="I237" s="31"/>
      <c r="J237" s="25">
        <f>L237+O237</f>
        <v>0</v>
      </c>
      <c r="K237" s="124"/>
      <c r="L237" s="127"/>
      <c r="M237" s="127"/>
      <c r="N237" s="127"/>
      <c r="O237" s="128"/>
      <c r="P237" s="32">
        <f t="shared" si="26"/>
        <v>580000</v>
      </c>
    </row>
    <row r="238" spans="1:17" s="34" customFormat="1" ht="46.5" customHeight="1" x14ac:dyDescent="0.2">
      <c r="A238" s="28"/>
      <c r="B238" s="29"/>
      <c r="C238" s="29"/>
      <c r="D238" s="143" t="s">
        <v>110</v>
      </c>
      <c r="E238" s="25">
        <f t="shared" si="29"/>
        <v>100000</v>
      </c>
      <c r="F238" s="1">
        <v>100000</v>
      </c>
      <c r="G238" s="1"/>
      <c r="H238" s="1"/>
      <c r="I238" s="31"/>
      <c r="J238" s="25">
        <f>L238+O238</f>
        <v>0</v>
      </c>
      <c r="K238" s="124"/>
      <c r="L238" s="127"/>
      <c r="M238" s="127"/>
      <c r="N238" s="127"/>
      <c r="O238" s="128"/>
      <c r="P238" s="32">
        <f t="shared" si="26"/>
        <v>100000</v>
      </c>
    </row>
    <row r="239" spans="1:17" s="34" customFormat="1" ht="30.75" customHeight="1" x14ac:dyDescent="0.2">
      <c r="A239" s="28"/>
      <c r="B239" s="29"/>
      <c r="C239" s="29"/>
      <c r="D239" s="143" t="s">
        <v>472</v>
      </c>
      <c r="E239" s="25">
        <f>F239+I239</f>
        <v>50000</v>
      </c>
      <c r="F239" s="1">
        <v>50000</v>
      </c>
      <c r="G239" s="1"/>
      <c r="H239" s="1"/>
      <c r="I239" s="31"/>
      <c r="J239" s="25">
        <f>L239+O239</f>
        <v>0</v>
      </c>
      <c r="K239" s="124"/>
      <c r="L239" s="127"/>
      <c r="M239" s="127"/>
      <c r="N239" s="127"/>
      <c r="O239" s="128"/>
      <c r="P239" s="32">
        <f t="shared" si="26"/>
        <v>50000</v>
      </c>
    </row>
    <row r="240" spans="1:17" s="18" customFormat="1" ht="24" customHeight="1" x14ac:dyDescent="0.2">
      <c r="A240" s="41" t="s">
        <v>300</v>
      </c>
      <c r="B240" s="20"/>
      <c r="C240" s="20"/>
      <c r="D240" s="42" t="s">
        <v>58</v>
      </c>
      <c r="E240" s="43">
        <f>E242+E244+E243</f>
        <v>9599000</v>
      </c>
      <c r="F240" s="23">
        <f>F242+F244+F243</f>
        <v>9599000</v>
      </c>
      <c r="G240" s="23">
        <f>G242+G244+G243</f>
        <v>7174000</v>
      </c>
      <c r="H240" s="23">
        <f>H242+H244+H243</f>
        <v>114000</v>
      </c>
      <c r="I240" s="23">
        <f>I242+I244+I243</f>
        <v>0</v>
      </c>
      <c r="J240" s="22">
        <f t="shared" ref="J240:O240" si="30">J242+J244+J243</f>
        <v>49000</v>
      </c>
      <c r="K240" s="129">
        <f t="shared" si="30"/>
        <v>49000</v>
      </c>
      <c r="L240" s="129">
        <f t="shared" si="30"/>
        <v>0</v>
      </c>
      <c r="M240" s="129">
        <f t="shared" si="30"/>
        <v>0</v>
      </c>
      <c r="N240" s="129">
        <f t="shared" si="30"/>
        <v>0</v>
      </c>
      <c r="O240" s="130">
        <f t="shared" si="30"/>
        <v>49000</v>
      </c>
      <c r="P240" s="27">
        <f t="shared" si="26"/>
        <v>9648000</v>
      </c>
      <c r="Q240" s="17"/>
    </row>
    <row r="241" spans="1:17" s="18" customFormat="1" ht="24" customHeight="1" x14ac:dyDescent="0.2">
      <c r="A241" s="41" t="s">
        <v>301</v>
      </c>
      <c r="B241" s="20"/>
      <c r="C241" s="20"/>
      <c r="D241" s="42" t="s">
        <v>58</v>
      </c>
      <c r="E241" s="22"/>
      <c r="F241" s="23"/>
      <c r="G241" s="23"/>
      <c r="H241" s="23"/>
      <c r="I241" s="24"/>
      <c r="J241" s="25">
        <f>L241+O241</f>
        <v>0</v>
      </c>
      <c r="K241" s="124"/>
      <c r="L241" s="125"/>
      <c r="M241" s="125"/>
      <c r="N241" s="125"/>
      <c r="O241" s="126"/>
      <c r="P241" s="27"/>
    </row>
    <row r="242" spans="1:17" s="34" customFormat="1" ht="21" customHeight="1" x14ac:dyDescent="0.2">
      <c r="A242" s="28" t="s">
        <v>302</v>
      </c>
      <c r="B242" s="29" t="s">
        <v>119</v>
      </c>
      <c r="C242" s="29" t="s">
        <v>59</v>
      </c>
      <c r="D242" s="30" t="s">
        <v>65</v>
      </c>
      <c r="E242" s="25">
        <f>F242+I242</f>
        <v>9216000</v>
      </c>
      <c r="F242" s="1">
        <v>9216000</v>
      </c>
      <c r="G242" s="1">
        <v>7174000</v>
      </c>
      <c r="H242" s="1">
        <v>114000</v>
      </c>
      <c r="I242" s="31"/>
      <c r="J242" s="25">
        <f>L242+O242</f>
        <v>49000</v>
      </c>
      <c r="K242" s="124">
        <v>49000</v>
      </c>
      <c r="L242" s="127"/>
      <c r="M242" s="127"/>
      <c r="N242" s="127"/>
      <c r="O242" s="128">
        <v>49000</v>
      </c>
      <c r="P242" s="32">
        <f t="shared" si="26"/>
        <v>9265000</v>
      </c>
    </row>
    <row r="243" spans="1:17" s="34" customFormat="1" ht="20.25" customHeight="1" x14ac:dyDescent="0.2">
      <c r="A243" s="28" t="s">
        <v>307</v>
      </c>
      <c r="B243" s="29" t="s">
        <v>45</v>
      </c>
      <c r="C243" s="29" t="s">
        <v>45</v>
      </c>
      <c r="D243" s="30" t="s">
        <v>258</v>
      </c>
      <c r="E243" s="25">
        <f>F243+I243</f>
        <v>25000</v>
      </c>
      <c r="F243" s="1">
        <v>25000</v>
      </c>
      <c r="G243" s="1"/>
      <c r="H243" s="1"/>
      <c r="I243" s="31"/>
      <c r="J243" s="25">
        <f>L243+O243</f>
        <v>0</v>
      </c>
      <c r="K243" s="124"/>
      <c r="L243" s="127"/>
      <c r="M243" s="127"/>
      <c r="N243" s="127"/>
      <c r="O243" s="128"/>
      <c r="P243" s="32">
        <f t="shared" si="26"/>
        <v>25000</v>
      </c>
    </row>
    <row r="244" spans="1:17" s="34" customFormat="1" ht="21.95" customHeight="1" x14ac:dyDescent="0.2">
      <c r="A244" s="28" t="s">
        <v>303</v>
      </c>
      <c r="B244" s="29" t="s">
        <v>304</v>
      </c>
      <c r="C244" s="29" t="s">
        <v>305</v>
      </c>
      <c r="D244" s="30" t="s">
        <v>306</v>
      </c>
      <c r="E244" s="25">
        <f>F244+I244</f>
        <v>358000</v>
      </c>
      <c r="F244" s="1">
        <v>358000</v>
      </c>
      <c r="G244" s="1"/>
      <c r="H244" s="1"/>
      <c r="I244" s="31"/>
      <c r="J244" s="25">
        <f>L244+O244</f>
        <v>0</v>
      </c>
      <c r="K244" s="124"/>
      <c r="L244" s="127"/>
      <c r="M244" s="127"/>
      <c r="N244" s="127"/>
      <c r="O244" s="128"/>
      <c r="P244" s="32">
        <f t="shared" si="26"/>
        <v>358000</v>
      </c>
    </row>
    <row r="245" spans="1:17" s="18" customFormat="1" ht="21.95" customHeight="1" x14ac:dyDescent="0.2">
      <c r="A245" s="41" t="s">
        <v>187</v>
      </c>
      <c r="B245" s="20"/>
      <c r="C245" s="20"/>
      <c r="D245" s="21" t="s">
        <v>26</v>
      </c>
      <c r="E245" s="22">
        <f>E247+E248+E249+E255+E256+E257+E258</f>
        <v>155170500</v>
      </c>
      <c r="F245" s="23">
        <f>F247+F248+F249+F255+F256+F257+F258</f>
        <v>155170500</v>
      </c>
      <c r="G245" s="23">
        <f>G247+G248+G249</f>
        <v>6951000</v>
      </c>
      <c r="H245" s="23">
        <f>H247+H248+H249</f>
        <v>153000</v>
      </c>
      <c r="I245" s="24">
        <f>I247+I248+I249</f>
        <v>0</v>
      </c>
      <c r="J245" s="22">
        <f t="shared" ref="J245:O245" si="31">J247+J248+J249+J255+J256+J257+J258</f>
        <v>10500000</v>
      </c>
      <c r="K245" s="129">
        <f t="shared" si="31"/>
        <v>10500000</v>
      </c>
      <c r="L245" s="129">
        <f t="shared" si="31"/>
        <v>0</v>
      </c>
      <c r="M245" s="129">
        <f t="shared" si="31"/>
        <v>0</v>
      </c>
      <c r="N245" s="129">
        <f t="shared" si="31"/>
        <v>0</v>
      </c>
      <c r="O245" s="130">
        <f t="shared" si="31"/>
        <v>10500000</v>
      </c>
      <c r="P245" s="27">
        <f t="shared" si="26"/>
        <v>165670500</v>
      </c>
      <c r="Q245" s="17"/>
    </row>
    <row r="246" spans="1:17" s="18" customFormat="1" ht="21.95" customHeight="1" x14ac:dyDescent="0.2">
      <c r="A246" s="41" t="s">
        <v>188</v>
      </c>
      <c r="B246" s="20"/>
      <c r="C246" s="20"/>
      <c r="D246" s="21" t="s">
        <v>26</v>
      </c>
      <c r="E246" s="22"/>
      <c r="F246" s="23"/>
      <c r="G246" s="23"/>
      <c r="H246" s="23"/>
      <c r="I246" s="24"/>
      <c r="J246" s="25">
        <f t="shared" si="22"/>
        <v>0</v>
      </c>
      <c r="K246" s="124"/>
      <c r="L246" s="125"/>
      <c r="M246" s="125"/>
      <c r="N246" s="125"/>
      <c r="O246" s="126"/>
      <c r="P246" s="27"/>
    </row>
    <row r="247" spans="1:17" s="34" customFormat="1" ht="31.5" customHeight="1" x14ac:dyDescent="0.2">
      <c r="A247" s="28" t="s">
        <v>189</v>
      </c>
      <c r="B247" s="29" t="s">
        <v>119</v>
      </c>
      <c r="C247" s="29" t="s">
        <v>59</v>
      </c>
      <c r="D247" s="93" t="s">
        <v>63</v>
      </c>
      <c r="E247" s="25">
        <f>F247+I247</f>
        <v>9608000</v>
      </c>
      <c r="F247" s="1">
        <v>9608000</v>
      </c>
      <c r="G247" s="1">
        <v>6951000</v>
      </c>
      <c r="H247" s="1">
        <v>153000</v>
      </c>
      <c r="I247" s="31"/>
      <c r="J247" s="25">
        <f t="shared" si="22"/>
        <v>2000000</v>
      </c>
      <c r="K247" s="124">
        <v>2000000</v>
      </c>
      <c r="L247" s="127"/>
      <c r="M247" s="127"/>
      <c r="N247" s="127"/>
      <c r="O247" s="128">
        <v>2000000</v>
      </c>
      <c r="P247" s="32">
        <f t="shared" si="26"/>
        <v>11608000</v>
      </c>
    </row>
    <row r="248" spans="1:17" s="34" customFormat="1" ht="18" hidden="1" customHeight="1" x14ac:dyDescent="0.2">
      <c r="A248" s="28"/>
      <c r="B248" s="29"/>
      <c r="C248" s="29"/>
      <c r="D248" s="30"/>
      <c r="E248" s="25">
        <f t="shared" ref="E248:E257" si="32">F248+I248</f>
        <v>0</v>
      </c>
      <c r="F248" s="1"/>
      <c r="G248" s="1"/>
      <c r="H248" s="1"/>
      <c r="I248" s="31"/>
      <c r="J248" s="25"/>
      <c r="K248" s="124"/>
      <c r="L248" s="127"/>
      <c r="M248" s="127"/>
      <c r="N248" s="127"/>
      <c r="O248" s="128"/>
      <c r="P248" s="32">
        <f t="shared" si="26"/>
        <v>0</v>
      </c>
    </row>
    <row r="249" spans="1:17" s="34" customFormat="1" ht="26.25" customHeight="1" x14ac:dyDescent="0.2">
      <c r="A249" s="28" t="s">
        <v>280</v>
      </c>
      <c r="B249" s="29" t="s">
        <v>45</v>
      </c>
      <c r="C249" s="29" t="s">
        <v>48</v>
      </c>
      <c r="D249" s="30" t="s">
        <v>281</v>
      </c>
      <c r="E249" s="25">
        <f>F249+I249</f>
        <v>14740000</v>
      </c>
      <c r="F249" s="1">
        <f>F251+F252+F253+F254</f>
        <v>14740000</v>
      </c>
      <c r="G249" s="1">
        <f>G251+G252+G253+G254</f>
        <v>0</v>
      </c>
      <c r="H249" s="1">
        <f t="shared" ref="H249:N249" si="33">H251+H252+H253+H254</f>
        <v>0</v>
      </c>
      <c r="I249" s="31">
        <f t="shared" si="33"/>
        <v>0</v>
      </c>
      <c r="J249" s="1">
        <v>1500000</v>
      </c>
      <c r="K249" s="127">
        <v>1500000</v>
      </c>
      <c r="L249" s="127">
        <f t="shared" si="33"/>
        <v>0</v>
      </c>
      <c r="M249" s="127">
        <f t="shared" si="33"/>
        <v>0</v>
      </c>
      <c r="N249" s="127">
        <f t="shared" si="33"/>
        <v>0</v>
      </c>
      <c r="O249" s="128">
        <v>1500000</v>
      </c>
      <c r="P249" s="32">
        <f t="shared" si="26"/>
        <v>16240000</v>
      </c>
    </row>
    <row r="250" spans="1:17" s="34" customFormat="1" ht="16.5" customHeight="1" x14ac:dyDescent="0.2">
      <c r="A250" s="28"/>
      <c r="B250" s="29"/>
      <c r="C250" s="29"/>
      <c r="D250" s="30" t="s">
        <v>75</v>
      </c>
      <c r="E250" s="25"/>
      <c r="F250" s="1"/>
      <c r="G250" s="1"/>
      <c r="H250" s="1"/>
      <c r="I250" s="31"/>
      <c r="J250" s="25"/>
      <c r="K250" s="124"/>
      <c r="L250" s="127"/>
      <c r="M250" s="127"/>
      <c r="N250" s="127"/>
      <c r="O250" s="128"/>
      <c r="P250" s="32"/>
    </row>
    <row r="251" spans="1:17" s="34" customFormat="1" ht="25.5" customHeight="1" x14ac:dyDescent="0.2">
      <c r="A251" s="28"/>
      <c r="B251" s="29"/>
      <c r="C251" s="29"/>
      <c r="D251" s="35" t="s">
        <v>76</v>
      </c>
      <c r="E251" s="25">
        <f t="shared" si="32"/>
        <v>300000</v>
      </c>
      <c r="F251" s="1">
        <v>300000</v>
      </c>
      <c r="G251" s="1"/>
      <c r="H251" s="1"/>
      <c r="I251" s="31"/>
      <c r="J251" s="25">
        <f t="shared" ref="J251:J257" si="34">L251+O251</f>
        <v>0</v>
      </c>
      <c r="K251" s="124"/>
      <c r="L251" s="127"/>
      <c r="M251" s="127"/>
      <c r="N251" s="127"/>
      <c r="O251" s="128"/>
      <c r="P251" s="32">
        <f t="shared" si="26"/>
        <v>300000</v>
      </c>
    </row>
    <row r="252" spans="1:17" s="34" customFormat="1" ht="45" customHeight="1" x14ac:dyDescent="0.2">
      <c r="A252" s="28"/>
      <c r="B252" s="29"/>
      <c r="C252" s="29"/>
      <c r="D252" s="36" t="s">
        <v>107</v>
      </c>
      <c r="E252" s="25">
        <f t="shared" si="32"/>
        <v>9440000</v>
      </c>
      <c r="F252" s="1">
        <f>2940000+5000000+1500000</f>
        <v>9440000</v>
      </c>
      <c r="G252" s="1"/>
      <c r="H252" s="1"/>
      <c r="I252" s="31"/>
      <c r="J252" s="25">
        <f t="shared" si="34"/>
        <v>0</v>
      </c>
      <c r="K252" s="124"/>
      <c r="L252" s="127"/>
      <c r="M252" s="127"/>
      <c r="N252" s="127"/>
      <c r="O252" s="128"/>
      <c r="P252" s="32">
        <f t="shared" si="26"/>
        <v>9440000</v>
      </c>
    </row>
    <row r="253" spans="1:17" s="34" customFormat="1" ht="36" customHeight="1" x14ac:dyDescent="0.2">
      <c r="A253" s="28"/>
      <c r="B253" s="29"/>
      <c r="C253" s="29"/>
      <c r="D253" s="36" t="s">
        <v>111</v>
      </c>
      <c r="E253" s="25">
        <f t="shared" si="32"/>
        <v>4000000</v>
      </c>
      <c r="F253" s="1">
        <v>4000000</v>
      </c>
      <c r="G253" s="1"/>
      <c r="H253" s="1"/>
      <c r="I253" s="31"/>
      <c r="J253" s="25">
        <f t="shared" si="34"/>
        <v>0</v>
      </c>
      <c r="K253" s="124"/>
      <c r="L253" s="127"/>
      <c r="M253" s="127"/>
      <c r="N253" s="127"/>
      <c r="O253" s="128"/>
      <c r="P253" s="32">
        <f t="shared" si="26"/>
        <v>4000000</v>
      </c>
    </row>
    <row r="254" spans="1:17" s="34" customFormat="1" ht="30.75" customHeight="1" x14ac:dyDescent="0.2">
      <c r="A254" s="28"/>
      <c r="B254" s="29"/>
      <c r="C254" s="29"/>
      <c r="D254" s="94" t="s">
        <v>64</v>
      </c>
      <c r="E254" s="25">
        <f t="shared" si="32"/>
        <v>1000000</v>
      </c>
      <c r="F254" s="1">
        <v>1000000</v>
      </c>
      <c r="G254" s="1"/>
      <c r="H254" s="1"/>
      <c r="I254" s="31"/>
      <c r="J254" s="25">
        <f t="shared" si="34"/>
        <v>0</v>
      </c>
      <c r="K254" s="124"/>
      <c r="L254" s="127"/>
      <c r="M254" s="127"/>
      <c r="N254" s="127"/>
      <c r="O254" s="128"/>
      <c r="P254" s="32">
        <f t="shared" si="26"/>
        <v>1000000</v>
      </c>
    </row>
    <row r="255" spans="1:17" s="34" customFormat="1" ht="18" customHeight="1" x14ac:dyDescent="0.2">
      <c r="A255" s="28" t="s">
        <v>190</v>
      </c>
      <c r="B255" s="29" t="s">
        <v>165</v>
      </c>
      <c r="C255" s="29" t="s">
        <v>167</v>
      </c>
      <c r="D255" s="30" t="s">
        <v>166</v>
      </c>
      <c r="E255" s="25">
        <f t="shared" si="32"/>
        <v>53500000</v>
      </c>
      <c r="F255" s="1">
        <v>53500000</v>
      </c>
      <c r="G255" s="1"/>
      <c r="H255" s="1"/>
      <c r="I255" s="31"/>
      <c r="J255" s="25">
        <f t="shared" si="34"/>
        <v>0</v>
      </c>
      <c r="K255" s="124"/>
      <c r="L255" s="127"/>
      <c r="M255" s="127"/>
      <c r="N255" s="127"/>
      <c r="O255" s="128"/>
      <c r="P255" s="32">
        <f t="shared" si="26"/>
        <v>53500000</v>
      </c>
    </row>
    <row r="256" spans="1:17" s="34" customFormat="1" ht="12" customHeight="1" x14ac:dyDescent="0.2">
      <c r="A256" s="28" t="s">
        <v>277</v>
      </c>
      <c r="B256" s="29" t="s">
        <v>168</v>
      </c>
      <c r="C256" s="29" t="s">
        <v>48</v>
      </c>
      <c r="D256" s="30" t="s">
        <v>27</v>
      </c>
      <c r="E256" s="25">
        <f t="shared" si="32"/>
        <v>1000000</v>
      </c>
      <c r="F256" s="1">
        <v>1000000</v>
      </c>
      <c r="G256" s="1"/>
      <c r="H256" s="1"/>
      <c r="I256" s="31"/>
      <c r="J256" s="25">
        <f t="shared" si="34"/>
        <v>0</v>
      </c>
      <c r="K256" s="124"/>
      <c r="L256" s="127"/>
      <c r="M256" s="127"/>
      <c r="N256" s="127"/>
      <c r="O256" s="128"/>
      <c r="P256" s="32">
        <f t="shared" si="26"/>
        <v>1000000</v>
      </c>
    </row>
    <row r="257" spans="1:18" s="34" customFormat="1" ht="19.5" customHeight="1" x14ac:dyDescent="0.2">
      <c r="A257" s="28" t="s">
        <v>278</v>
      </c>
      <c r="B257" s="29" t="s">
        <v>171</v>
      </c>
      <c r="C257" s="29" t="s">
        <v>45</v>
      </c>
      <c r="D257" s="95" t="s">
        <v>47</v>
      </c>
      <c r="E257" s="25">
        <f t="shared" si="32"/>
        <v>72666200</v>
      </c>
      <c r="F257" s="1">
        <v>72666200</v>
      </c>
      <c r="G257" s="1"/>
      <c r="H257" s="1"/>
      <c r="I257" s="31"/>
      <c r="J257" s="25">
        <f t="shared" si="34"/>
        <v>0</v>
      </c>
      <c r="K257" s="124"/>
      <c r="L257" s="127"/>
      <c r="M257" s="127"/>
      <c r="N257" s="127"/>
      <c r="O257" s="128"/>
      <c r="P257" s="32">
        <f t="shared" si="26"/>
        <v>72666200</v>
      </c>
    </row>
    <row r="258" spans="1:18" s="34" customFormat="1" ht="21.95" customHeight="1" x14ac:dyDescent="0.2">
      <c r="A258" s="28" t="s">
        <v>279</v>
      </c>
      <c r="B258" s="29" t="s">
        <v>169</v>
      </c>
      <c r="C258" s="29" t="s">
        <v>45</v>
      </c>
      <c r="D258" s="30" t="s">
        <v>170</v>
      </c>
      <c r="E258" s="25">
        <f>F258+I258</f>
        <v>3656300</v>
      </c>
      <c r="F258" s="1">
        <f>F260+F261+F262+F263+F264</f>
        <v>3656300</v>
      </c>
      <c r="G258" s="1">
        <f t="shared" ref="G258:O258" si="35">G260+G261+G262+G263+G264</f>
        <v>0</v>
      </c>
      <c r="H258" s="1">
        <f t="shared" si="35"/>
        <v>0</v>
      </c>
      <c r="I258" s="31">
        <f t="shared" si="35"/>
        <v>0</v>
      </c>
      <c r="J258" s="25">
        <f>L258+O258</f>
        <v>7000000</v>
      </c>
      <c r="K258" s="127">
        <f t="shared" si="35"/>
        <v>7000000</v>
      </c>
      <c r="L258" s="127">
        <f t="shared" si="35"/>
        <v>0</v>
      </c>
      <c r="M258" s="127">
        <f t="shared" si="35"/>
        <v>0</v>
      </c>
      <c r="N258" s="127">
        <f t="shared" si="35"/>
        <v>0</v>
      </c>
      <c r="O258" s="128">
        <f t="shared" si="35"/>
        <v>7000000</v>
      </c>
      <c r="P258" s="32">
        <f t="shared" si="26"/>
        <v>10656300</v>
      </c>
    </row>
    <row r="259" spans="1:18" s="34" customFormat="1" ht="11.25" customHeight="1" x14ac:dyDescent="0.2">
      <c r="A259" s="28"/>
      <c r="B259" s="29"/>
      <c r="C259" s="29"/>
      <c r="D259" s="30" t="s">
        <v>75</v>
      </c>
      <c r="E259" s="25"/>
      <c r="F259" s="1"/>
      <c r="G259" s="1"/>
      <c r="H259" s="1"/>
      <c r="I259" s="31"/>
      <c r="J259" s="25"/>
      <c r="K259" s="124"/>
      <c r="L259" s="127"/>
      <c r="M259" s="127"/>
      <c r="N259" s="127"/>
      <c r="O259" s="128"/>
      <c r="P259" s="32"/>
    </row>
    <row r="260" spans="1:18" s="34" customFormat="1" ht="14.45" customHeight="1" x14ac:dyDescent="0.2">
      <c r="A260" s="28"/>
      <c r="B260" s="29"/>
      <c r="C260" s="29"/>
      <c r="D260" s="30" t="s">
        <v>316</v>
      </c>
      <c r="E260" s="25">
        <f>F260+I260</f>
        <v>2666500</v>
      </c>
      <c r="F260" s="1">
        <v>2666500</v>
      </c>
      <c r="G260" s="1"/>
      <c r="H260" s="1"/>
      <c r="I260" s="31"/>
      <c r="J260" s="25">
        <f>L260+O260</f>
        <v>1000000</v>
      </c>
      <c r="K260" s="124">
        <v>1000000</v>
      </c>
      <c r="L260" s="127"/>
      <c r="M260" s="127"/>
      <c r="N260" s="127"/>
      <c r="O260" s="124">
        <v>1000000</v>
      </c>
      <c r="P260" s="32">
        <f t="shared" si="26"/>
        <v>3666500</v>
      </c>
    </row>
    <row r="261" spans="1:18" s="34" customFormat="1" ht="14.45" customHeight="1" x14ac:dyDescent="0.2">
      <c r="A261" s="28"/>
      <c r="B261" s="29"/>
      <c r="C261" s="29"/>
      <c r="D261" s="30" t="s">
        <v>317</v>
      </c>
      <c r="E261" s="25">
        <f>F261</f>
        <v>326300</v>
      </c>
      <c r="F261" s="1">
        <v>326300</v>
      </c>
      <c r="G261" s="1"/>
      <c r="H261" s="1"/>
      <c r="I261" s="31"/>
      <c r="J261" s="25">
        <f>L261+O261</f>
        <v>2000000</v>
      </c>
      <c r="K261" s="124">
        <v>2000000</v>
      </c>
      <c r="L261" s="127"/>
      <c r="M261" s="127"/>
      <c r="N261" s="127"/>
      <c r="O261" s="124">
        <v>2000000</v>
      </c>
      <c r="P261" s="32">
        <f t="shared" si="26"/>
        <v>2326300</v>
      </c>
    </row>
    <row r="262" spans="1:18" s="34" customFormat="1" ht="14.45" customHeight="1" x14ac:dyDescent="0.2">
      <c r="A262" s="28"/>
      <c r="B262" s="29"/>
      <c r="C262" s="29"/>
      <c r="D262" s="30" t="s">
        <v>318</v>
      </c>
      <c r="E262" s="25">
        <f>F262</f>
        <v>258600</v>
      </c>
      <c r="F262" s="1">
        <v>258600</v>
      </c>
      <c r="G262" s="1"/>
      <c r="H262" s="1"/>
      <c r="I262" s="31"/>
      <c r="J262" s="25">
        <f>L262+O262</f>
        <v>2000000</v>
      </c>
      <c r="K262" s="124">
        <v>2000000</v>
      </c>
      <c r="L262" s="127"/>
      <c r="M262" s="127"/>
      <c r="N262" s="127"/>
      <c r="O262" s="124">
        <v>2000000</v>
      </c>
      <c r="P262" s="32">
        <f t="shared" si="26"/>
        <v>2258600</v>
      </c>
    </row>
    <row r="263" spans="1:18" s="34" customFormat="1" ht="14.45" customHeight="1" x14ac:dyDescent="0.2">
      <c r="A263" s="28"/>
      <c r="B263" s="29"/>
      <c r="C263" s="29"/>
      <c r="D263" s="30" t="s">
        <v>319</v>
      </c>
      <c r="E263" s="25">
        <f>F263</f>
        <v>255100</v>
      </c>
      <c r="F263" s="1">
        <v>255100</v>
      </c>
      <c r="G263" s="1"/>
      <c r="H263" s="1"/>
      <c r="I263" s="31"/>
      <c r="J263" s="25">
        <f>L263+O263</f>
        <v>1000000</v>
      </c>
      <c r="K263" s="124">
        <v>1000000</v>
      </c>
      <c r="L263" s="127"/>
      <c r="M263" s="127"/>
      <c r="N263" s="127"/>
      <c r="O263" s="124">
        <v>1000000</v>
      </c>
      <c r="P263" s="32">
        <f t="shared" si="26"/>
        <v>1255100</v>
      </c>
      <c r="R263" s="33"/>
    </row>
    <row r="264" spans="1:18" s="34" customFormat="1" ht="14.45" customHeight="1" x14ac:dyDescent="0.2">
      <c r="A264" s="28"/>
      <c r="B264" s="29"/>
      <c r="C264" s="29"/>
      <c r="D264" s="30" t="s">
        <v>320</v>
      </c>
      <c r="E264" s="25">
        <f>F264</f>
        <v>149800</v>
      </c>
      <c r="F264" s="1">
        <v>149800</v>
      </c>
      <c r="G264" s="1"/>
      <c r="H264" s="1"/>
      <c r="I264" s="31"/>
      <c r="J264" s="25">
        <f>L264+O264</f>
        <v>1000000</v>
      </c>
      <c r="K264" s="124">
        <v>1000000</v>
      </c>
      <c r="L264" s="127"/>
      <c r="M264" s="127"/>
      <c r="N264" s="127"/>
      <c r="O264" s="124">
        <v>1000000</v>
      </c>
      <c r="P264" s="32">
        <f t="shared" si="26"/>
        <v>1149800</v>
      </c>
    </row>
    <row r="265" spans="1:18" s="34" customFormat="1" ht="14.45" customHeight="1" thickBot="1" x14ac:dyDescent="0.25">
      <c r="A265" s="96"/>
      <c r="B265" s="97"/>
      <c r="C265" s="97"/>
      <c r="D265" s="98"/>
      <c r="E265" s="99"/>
      <c r="F265" s="100"/>
      <c r="G265" s="100"/>
      <c r="H265" s="100"/>
      <c r="I265" s="101"/>
      <c r="J265" s="99"/>
      <c r="K265" s="132"/>
      <c r="L265" s="133"/>
      <c r="M265" s="133"/>
      <c r="N265" s="133"/>
      <c r="O265" s="134"/>
      <c r="P265" s="102"/>
      <c r="R265" s="33"/>
    </row>
    <row r="266" spans="1:18" s="109" customFormat="1" ht="19.5" customHeight="1" thickBot="1" x14ac:dyDescent="0.2">
      <c r="A266" s="103"/>
      <c r="B266" s="151" t="s">
        <v>2</v>
      </c>
      <c r="C266" s="151"/>
      <c r="D266" s="152"/>
      <c r="E266" s="104">
        <f t="shared" ref="E266:P266" si="36">E10+E48+E72+E94+E143+E147+E172+E240+E184+E204+E213+E223+E245+E161</f>
        <v>2294403300</v>
      </c>
      <c r="F266" s="105">
        <f t="shared" si="36"/>
        <v>2294403300</v>
      </c>
      <c r="G266" s="105">
        <f t="shared" si="36"/>
        <v>708486900</v>
      </c>
      <c r="H266" s="105">
        <f t="shared" si="36"/>
        <v>94880900</v>
      </c>
      <c r="I266" s="106">
        <f t="shared" si="36"/>
        <v>0</v>
      </c>
      <c r="J266" s="107">
        <f t="shared" si="36"/>
        <v>1250814000</v>
      </c>
      <c r="K266" s="135">
        <f t="shared" si="36"/>
        <v>1192605000</v>
      </c>
      <c r="L266" s="135">
        <f t="shared" si="36"/>
        <v>57506000</v>
      </c>
      <c r="M266" s="135">
        <f t="shared" si="36"/>
        <v>17030100</v>
      </c>
      <c r="N266" s="135">
        <f t="shared" si="36"/>
        <v>2672100</v>
      </c>
      <c r="O266" s="136">
        <f t="shared" si="36"/>
        <v>1193308000</v>
      </c>
      <c r="P266" s="108">
        <f t="shared" si="36"/>
        <v>3545217300</v>
      </c>
    </row>
    <row r="267" spans="1:18" s="5" customFormat="1" ht="19.5" customHeight="1" x14ac:dyDescent="0.2">
      <c r="B267" s="8"/>
      <c r="C267" s="8"/>
      <c r="E267" s="4"/>
      <c r="F267" s="4"/>
      <c r="G267" s="4"/>
      <c r="H267" s="4"/>
      <c r="J267" s="110"/>
      <c r="K267" s="137"/>
      <c r="L267" s="182" t="s">
        <v>100</v>
      </c>
      <c r="M267" s="182"/>
      <c r="N267" s="182"/>
      <c r="O267" s="138"/>
      <c r="P267" s="110"/>
    </row>
    <row r="268" spans="1:18" s="5" customFormat="1" ht="15.75" customHeight="1" x14ac:dyDescent="0.25">
      <c r="B268" s="144" t="s">
        <v>28</v>
      </c>
      <c r="C268" s="144"/>
      <c r="D268" s="144"/>
      <c r="E268" s="144"/>
      <c r="F268" s="144"/>
      <c r="G268" s="144"/>
      <c r="H268" s="144"/>
      <c r="I268" s="144"/>
      <c r="J268" s="144"/>
      <c r="K268" s="184"/>
      <c r="L268" s="183"/>
      <c r="M268" s="183"/>
      <c r="N268" s="183"/>
      <c r="O268" s="183"/>
      <c r="P268" s="145"/>
    </row>
    <row r="269" spans="1:18" ht="11.45" customHeight="1" x14ac:dyDescent="0.2">
      <c r="E269" s="115"/>
      <c r="F269" s="2"/>
      <c r="G269" s="2"/>
      <c r="H269" s="2"/>
      <c r="J269" s="112"/>
      <c r="K269" s="184"/>
      <c r="L269" s="183"/>
      <c r="M269" s="183"/>
      <c r="N269" s="183"/>
      <c r="O269" s="183"/>
    </row>
    <row r="270" spans="1:18" ht="24" customHeight="1" x14ac:dyDescent="0.2">
      <c r="E270" s="3"/>
      <c r="F270" s="3"/>
      <c r="G270" s="3"/>
      <c r="H270" s="3"/>
      <c r="I270" s="112"/>
      <c r="J270" s="112"/>
      <c r="K270" s="181"/>
      <c r="L270" s="181"/>
      <c r="M270" s="181"/>
      <c r="N270" s="181"/>
      <c r="O270" s="181"/>
    </row>
    <row r="271" spans="1:18" ht="11.45" customHeight="1" x14ac:dyDescent="0.2">
      <c r="E271" s="114"/>
      <c r="F271" s="114"/>
      <c r="K271" s="181"/>
      <c r="L271" s="181"/>
      <c r="M271" s="181"/>
      <c r="N271" s="181"/>
      <c r="O271" s="181"/>
    </row>
    <row r="272" spans="1:18" ht="11.45" customHeight="1" x14ac:dyDescent="0.2">
      <c r="E272" s="2"/>
      <c r="F272" s="2"/>
      <c r="K272" s="181"/>
      <c r="L272" s="181"/>
      <c r="M272" s="181"/>
      <c r="N272" s="181"/>
      <c r="O272" s="181"/>
    </row>
    <row r="273" spans="5:15" ht="11.45" customHeight="1" x14ac:dyDescent="0.2">
      <c r="E273" s="2"/>
      <c r="F273" s="2"/>
      <c r="K273" s="181"/>
      <c r="L273" s="181"/>
      <c r="M273" s="181"/>
      <c r="N273" s="181"/>
      <c r="O273" s="181"/>
    </row>
  </sheetData>
  <mergeCells count="28">
    <mergeCell ref="K270:O273"/>
    <mergeCell ref="L267:N269"/>
    <mergeCell ref="K268:K269"/>
    <mergeCell ref="O268:O269"/>
    <mergeCell ref="B1:N1"/>
    <mergeCell ref="B2:N2"/>
    <mergeCell ref="L7:L9"/>
    <mergeCell ref="O7:O9"/>
    <mergeCell ref="M7:N7"/>
    <mergeCell ref="G7:H7"/>
    <mergeCell ref="N4:O4"/>
    <mergeCell ref="A6:A9"/>
    <mergeCell ref="B6:B9"/>
    <mergeCell ref="D6:D9"/>
    <mergeCell ref="I7:I9"/>
    <mergeCell ref="C6:C9"/>
    <mergeCell ref="E6:I6"/>
    <mergeCell ref="P6:P9"/>
    <mergeCell ref="F7:F9"/>
    <mergeCell ref="B266:D266"/>
    <mergeCell ref="G8:G9"/>
    <mergeCell ref="H8:H9"/>
    <mergeCell ref="M8:M9"/>
    <mergeCell ref="N8:N9"/>
    <mergeCell ref="E7:E9"/>
    <mergeCell ref="J7:J9"/>
    <mergeCell ref="J6:O6"/>
    <mergeCell ref="K7:K9"/>
  </mergeCells>
  <phoneticPr fontId="8" type="noConversion"/>
  <pageMargins left="0" right="0" top="1.3779527559055118" bottom="0" header="0.51181102362204722" footer="0.51181102362204722"/>
  <pageSetup paperSize="9" scale="63" fitToHeight="30" orientation="landscape" r:id="rId1"/>
  <ignoredErrors>
    <ignoredError sqref="J142 J139 J110:J115 J116 J11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Motruk</dc:creator>
  <cp:lastModifiedBy>Жигайло</cp:lastModifiedBy>
  <cp:lastPrinted>2018-12-12T15:11:21Z</cp:lastPrinted>
  <dcterms:created xsi:type="dcterms:W3CDTF">2016-12-02T14:24:23Z</dcterms:created>
  <dcterms:modified xsi:type="dcterms:W3CDTF">2018-12-12T15:11:27Z</dcterms:modified>
</cp:coreProperties>
</file>