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esktop\Додатки\"/>
    </mc:Choice>
  </mc:AlternateContent>
  <bookViews>
    <workbookView xWindow="0" yWindow="0" windowWidth="28800" windowHeight="11535" tabRatio="837"/>
  </bookViews>
  <sheets>
    <sheet name="форма 2. Фін план- звіт" sheetId="20" r:id="rId1"/>
    <sheet name="Кошти НСЗУ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'форма 2. Фін план- звіт'!$31:$33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'форма 2. Фін план- звіт'!$A$1:$K$208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I186" i="20" l="1"/>
  <c r="I158" i="20" l="1"/>
  <c r="I42" i="20" l="1"/>
  <c r="I41" i="20"/>
  <c r="I153" i="20"/>
  <c r="I143" i="20"/>
  <c r="I140" i="20" s="1"/>
  <c r="I125" i="20"/>
  <c r="I40" i="20" s="1"/>
  <c r="I119" i="20"/>
  <c r="I39" i="20" s="1"/>
  <c r="I108" i="20"/>
  <c r="I96" i="20"/>
  <c r="I80" i="20"/>
  <c r="I72" i="20"/>
  <c r="I65" i="20"/>
  <c r="I54" i="20" s="1"/>
  <c r="I36" i="20" s="1"/>
  <c r="I43" i="20"/>
  <c r="I107" i="20" l="1"/>
  <c r="I69" i="20"/>
  <c r="I53" i="20" l="1"/>
  <c r="I133" i="20" s="1"/>
  <c r="E192" i="20" l="1"/>
  <c r="E193" i="20"/>
  <c r="E194" i="20"/>
  <c r="E195" i="20"/>
  <c r="E196" i="20"/>
  <c r="E197" i="20"/>
  <c r="E198" i="20"/>
  <c r="I192" i="20"/>
  <c r="I193" i="20"/>
  <c r="I194" i="20"/>
  <c r="I195" i="20"/>
  <c r="I196" i="20"/>
  <c r="I197" i="20"/>
  <c r="I198" i="20"/>
  <c r="I183" i="20"/>
  <c r="I175" i="20"/>
  <c r="E183" i="20"/>
  <c r="E175" i="20"/>
  <c r="E191" i="20" l="1"/>
  <c r="I191" i="20"/>
  <c r="E96" i="20"/>
  <c r="E80" i="20" l="1"/>
  <c r="H10" i="22"/>
  <c r="G10" i="22"/>
  <c r="F10" i="22"/>
  <c r="E10" i="22"/>
  <c r="D9" i="22"/>
  <c r="D8" i="22"/>
  <c r="D7" i="22"/>
  <c r="D6" i="22"/>
  <c r="D5" i="22"/>
  <c r="D10" i="22" l="1"/>
  <c r="D12" i="22" s="1"/>
  <c r="E41" i="20"/>
  <c r="E108" i="20"/>
  <c r="E125" i="20"/>
  <c r="E40" i="20" s="1"/>
  <c r="E119" i="20"/>
  <c r="E39" i="20" s="1"/>
  <c r="E42" i="20"/>
  <c r="D42" i="20"/>
  <c r="D41" i="20"/>
  <c r="J37" i="20" l="1"/>
  <c r="K37" i="20" s="1"/>
  <c r="J39" i="20"/>
  <c r="K39" i="20" s="1"/>
  <c r="J40" i="20"/>
  <c r="K40" i="20" s="1"/>
  <c r="J41" i="20"/>
  <c r="K41" i="20" s="1"/>
  <c r="J42" i="20"/>
  <c r="K42" i="20" s="1"/>
  <c r="J43" i="20"/>
  <c r="K43" i="20" s="1"/>
  <c r="J44" i="20"/>
  <c r="J45" i="20"/>
  <c r="K45" i="20" s="1"/>
  <c r="J46" i="20"/>
  <c r="J47" i="20"/>
  <c r="K47" i="20" s="1"/>
  <c r="J48" i="20"/>
  <c r="K48" i="20" s="1"/>
  <c r="J49" i="20"/>
  <c r="J50" i="20"/>
  <c r="J51" i="20"/>
  <c r="K51" i="20" s="1"/>
  <c r="J52" i="20"/>
  <c r="K52" i="20" s="1"/>
  <c r="J55" i="20"/>
  <c r="K55" i="20" s="1"/>
  <c r="J56" i="20"/>
  <c r="K56" i="20" s="1"/>
  <c r="J57" i="20"/>
  <c r="J58" i="20"/>
  <c r="K58" i="20" s="1"/>
  <c r="J59" i="20"/>
  <c r="J60" i="20"/>
  <c r="J61" i="20"/>
  <c r="J62" i="20"/>
  <c r="K62" i="20" s="1"/>
  <c r="J63" i="20"/>
  <c r="J64" i="20"/>
  <c r="J66" i="20"/>
  <c r="J67" i="20"/>
  <c r="J68" i="20"/>
  <c r="J70" i="20"/>
  <c r="K70" i="20" s="1"/>
  <c r="J71" i="20"/>
  <c r="K71" i="20" s="1"/>
  <c r="J73" i="20"/>
  <c r="K73" i="20" s="1"/>
  <c r="J74" i="20"/>
  <c r="K74" i="20" s="1"/>
  <c r="J75" i="20"/>
  <c r="J76" i="20"/>
  <c r="J77" i="20"/>
  <c r="K77" i="20" s="1"/>
  <c r="J78" i="20"/>
  <c r="K78" i="20" s="1"/>
  <c r="J79" i="20"/>
  <c r="J81" i="20"/>
  <c r="J82" i="20"/>
  <c r="J83" i="20"/>
  <c r="J84" i="20"/>
  <c r="J85" i="20"/>
  <c r="J86" i="20"/>
  <c r="K86" i="20" s="1"/>
  <c r="J87" i="20"/>
  <c r="J88" i="20"/>
  <c r="J89" i="20"/>
  <c r="K89" i="20" s="1"/>
  <c r="J90" i="20"/>
  <c r="K90" i="20" s="1"/>
  <c r="J91" i="20"/>
  <c r="J92" i="20"/>
  <c r="J93" i="20"/>
  <c r="J94" i="20"/>
  <c r="J95" i="20"/>
  <c r="K95" i="20" s="1"/>
  <c r="J97" i="20"/>
  <c r="K97" i="20" s="1"/>
  <c r="J98" i="20"/>
  <c r="K98" i="20" s="1"/>
  <c r="J99" i="20"/>
  <c r="K99" i="20" s="1"/>
  <c r="J100" i="20"/>
  <c r="K100" i="20" s="1"/>
  <c r="J101" i="20"/>
  <c r="J102" i="20"/>
  <c r="K102" i="20" s="1"/>
  <c r="J103" i="20"/>
  <c r="J104" i="20"/>
  <c r="K104" i="20" s="1"/>
  <c r="J105" i="20"/>
  <c r="J106" i="20"/>
  <c r="K106" i="20" s="1"/>
  <c r="J109" i="20"/>
  <c r="K109" i="20" s="1"/>
  <c r="J110" i="20"/>
  <c r="K110" i="20" s="1"/>
  <c r="J111" i="20"/>
  <c r="K111" i="20" s="1"/>
  <c r="J112" i="20"/>
  <c r="K112" i="20" s="1"/>
  <c r="J113" i="20"/>
  <c r="J114" i="20"/>
  <c r="K114" i="20" s="1"/>
  <c r="J115" i="20"/>
  <c r="J116" i="20"/>
  <c r="J117" i="20"/>
  <c r="K117" i="20" s="1"/>
  <c r="J118" i="20"/>
  <c r="J120" i="20"/>
  <c r="K120" i="20" s="1"/>
  <c r="J121" i="20"/>
  <c r="K121" i="20" s="1"/>
  <c r="J122" i="20"/>
  <c r="K122" i="20" s="1"/>
  <c r="J123" i="20"/>
  <c r="K123" i="20" s="1"/>
  <c r="J124" i="20"/>
  <c r="J126" i="20"/>
  <c r="K126" i="20" s="1"/>
  <c r="J127" i="20"/>
  <c r="K127" i="20" s="1"/>
  <c r="J128" i="20"/>
  <c r="J129" i="20"/>
  <c r="K129" i="20" s="1"/>
  <c r="J131" i="20"/>
  <c r="K131" i="20" s="1"/>
  <c r="J134" i="20"/>
  <c r="J135" i="20"/>
  <c r="J136" i="20"/>
  <c r="J137" i="20"/>
  <c r="J138" i="20"/>
  <c r="J141" i="20"/>
  <c r="J142" i="20"/>
  <c r="J144" i="20"/>
  <c r="J145" i="20"/>
  <c r="K145" i="20" s="1"/>
  <c r="J146" i="20"/>
  <c r="K146" i="20" s="1"/>
  <c r="J147" i="20"/>
  <c r="J148" i="20"/>
  <c r="J149" i="20"/>
  <c r="J150" i="20"/>
  <c r="J151" i="20"/>
  <c r="J154" i="20"/>
  <c r="J155" i="20"/>
  <c r="J156" i="20"/>
  <c r="K156" i="20" s="1"/>
  <c r="J157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6" i="20"/>
  <c r="K176" i="20" s="1"/>
  <c r="J177" i="20"/>
  <c r="K177" i="20" s="1"/>
  <c r="J178" i="20"/>
  <c r="K178" i="20" s="1"/>
  <c r="J179" i="20"/>
  <c r="K179" i="20" s="1"/>
  <c r="J180" i="20"/>
  <c r="K180" i="20" s="1"/>
  <c r="J181" i="20"/>
  <c r="K181" i="20" s="1"/>
  <c r="J182" i="20"/>
  <c r="K182" i="20" s="1"/>
  <c r="J184" i="20"/>
  <c r="K184" i="20" s="1"/>
  <c r="J185" i="20"/>
  <c r="K185" i="20" s="1"/>
  <c r="J186" i="20"/>
  <c r="K186" i="20" s="1"/>
  <c r="J187" i="20"/>
  <c r="K187" i="20" s="1"/>
  <c r="J188" i="20"/>
  <c r="K188" i="20" s="1"/>
  <c r="J189" i="20"/>
  <c r="K189" i="20" s="1"/>
  <c r="J190" i="20"/>
  <c r="K190" i="20" s="1"/>
  <c r="J191" i="20"/>
  <c r="K191" i="20" s="1"/>
  <c r="J199" i="20"/>
  <c r="J200" i="20"/>
  <c r="J201" i="20"/>
  <c r="J202" i="20"/>
  <c r="J203" i="20"/>
  <c r="J204" i="20"/>
  <c r="J205" i="20"/>
  <c r="J206" i="20"/>
  <c r="J36" i="20"/>
  <c r="K36" i="20" s="1"/>
  <c r="H143" i="20"/>
  <c r="J143" i="20" s="1"/>
  <c r="K143" i="20" s="1"/>
  <c r="H72" i="20"/>
  <c r="J72" i="20" s="1"/>
  <c r="K72" i="20" s="1"/>
  <c r="H125" i="20"/>
  <c r="J125" i="20" s="1"/>
  <c r="K125" i="20" s="1"/>
  <c r="H119" i="20"/>
  <c r="J119" i="20" s="1"/>
  <c r="K119" i="20" s="1"/>
  <c r="H96" i="20"/>
  <c r="J96" i="20" s="1"/>
  <c r="K96" i="20" s="1"/>
  <c r="H80" i="20"/>
  <c r="J80" i="20" s="1"/>
  <c r="K80" i="20" s="1"/>
  <c r="H65" i="20"/>
  <c r="J65" i="20" s="1"/>
  <c r="H54" i="20"/>
  <c r="J54" i="20" s="1"/>
  <c r="K54" i="20" s="1"/>
  <c r="H192" i="20"/>
  <c r="J192" i="20" s="1"/>
  <c r="K192" i="20" s="1"/>
  <c r="H193" i="20"/>
  <c r="J193" i="20" s="1"/>
  <c r="K193" i="20" s="1"/>
  <c r="H194" i="20"/>
  <c r="J194" i="20" s="1"/>
  <c r="K194" i="20" s="1"/>
  <c r="H195" i="20"/>
  <c r="J195" i="20" s="1"/>
  <c r="K195" i="20" s="1"/>
  <c r="H196" i="20"/>
  <c r="J196" i="20" s="1"/>
  <c r="K196" i="20" s="1"/>
  <c r="H197" i="20"/>
  <c r="J197" i="20" s="1"/>
  <c r="K197" i="20" s="1"/>
  <c r="H198" i="20"/>
  <c r="J198" i="20" s="1"/>
  <c r="K198" i="20" s="1"/>
  <c r="H183" i="20"/>
  <c r="J183" i="20" s="1"/>
  <c r="K183" i="20" s="1"/>
  <c r="H175" i="20"/>
  <c r="J175" i="20" s="1"/>
  <c r="K175" i="20" s="1"/>
  <c r="H158" i="20"/>
  <c r="J158" i="20" s="1"/>
  <c r="H153" i="20"/>
  <c r="J153" i="20" s="1"/>
  <c r="K153" i="20" s="1"/>
  <c r="H108" i="20"/>
  <c r="J108" i="20" s="1"/>
  <c r="K108" i="20" s="1"/>
  <c r="H43" i="20"/>
  <c r="E158" i="20"/>
  <c r="E153" i="20"/>
  <c r="E143" i="20"/>
  <c r="E140" i="20" s="1"/>
  <c r="F70" i="20"/>
  <c r="G70" i="20" s="1"/>
  <c r="F71" i="20"/>
  <c r="G71" i="20" s="1"/>
  <c r="F73" i="20"/>
  <c r="G73" i="20" s="1"/>
  <c r="F74" i="20"/>
  <c r="G74" i="20" s="1"/>
  <c r="F75" i="20"/>
  <c r="F76" i="20"/>
  <c r="F77" i="20"/>
  <c r="G77" i="20" s="1"/>
  <c r="F78" i="20"/>
  <c r="G78" i="20" s="1"/>
  <c r="F79" i="20"/>
  <c r="F81" i="20"/>
  <c r="F82" i="20"/>
  <c r="F83" i="20"/>
  <c r="F84" i="20"/>
  <c r="F85" i="20"/>
  <c r="F86" i="20"/>
  <c r="G86" i="20" s="1"/>
  <c r="F87" i="20"/>
  <c r="F88" i="20"/>
  <c r="F89" i="20"/>
  <c r="G89" i="20" s="1"/>
  <c r="F90" i="20"/>
  <c r="F91" i="20"/>
  <c r="F92" i="20"/>
  <c r="F93" i="20"/>
  <c r="F94" i="20"/>
  <c r="F95" i="20"/>
  <c r="G95" i="20" s="1"/>
  <c r="F97" i="20"/>
  <c r="G97" i="20" s="1"/>
  <c r="F98" i="20"/>
  <c r="G98" i="20" s="1"/>
  <c r="F99" i="20"/>
  <c r="G99" i="20" s="1"/>
  <c r="F100" i="20"/>
  <c r="G100" i="20" s="1"/>
  <c r="F101" i="20"/>
  <c r="F102" i="20"/>
  <c r="G102" i="20" s="1"/>
  <c r="F103" i="20"/>
  <c r="F104" i="20"/>
  <c r="G104" i="20" s="1"/>
  <c r="F105" i="20"/>
  <c r="F106" i="20"/>
  <c r="G106" i="20" s="1"/>
  <c r="F109" i="20"/>
  <c r="G109" i="20" s="1"/>
  <c r="F110" i="20"/>
  <c r="G110" i="20" s="1"/>
  <c r="F111" i="20"/>
  <c r="G111" i="20" s="1"/>
  <c r="F112" i="20"/>
  <c r="G112" i="20" s="1"/>
  <c r="F113" i="20"/>
  <c r="F114" i="20"/>
  <c r="F115" i="20"/>
  <c r="F116" i="20"/>
  <c r="F117" i="20"/>
  <c r="G117" i="20" s="1"/>
  <c r="F118" i="20"/>
  <c r="F120" i="20"/>
  <c r="G120" i="20" s="1"/>
  <c r="F121" i="20"/>
  <c r="G121" i="20" s="1"/>
  <c r="F122" i="20"/>
  <c r="G122" i="20" s="1"/>
  <c r="F123" i="20"/>
  <c r="G123" i="20" s="1"/>
  <c r="F124" i="20"/>
  <c r="F126" i="20"/>
  <c r="F127" i="20"/>
  <c r="G127" i="20" s="1"/>
  <c r="F128" i="20"/>
  <c r="F129" i="20"/>
  <c r="F131" i="20"/>
  <c r="G131" i="20" s="1"/>
  <c r="F134" i="20"/>
  <c r="F135" i="20"/>
  <c r="F136" i="20"/>
  <c r="F137" i="20"/>
  <c r="F138" i="20"/>
  <c r="F139" i="20"/>
  <c r="F141" i="20"/>
  <c r="F142" i="20"/>
  <c r="F144" i="20"/>
  <c r="F145" i="20"/>
  <c r="G145" i="20" s="1"/>
  <c r="F146" i="20"/>
  <c r="F147" i="20"/>
  <c r="F148" i="20"/>
  <c r="F149" i="20"/>
  <c r="F150" i="20"/>
  <c r="F151" i="20"/>
  <c r="F154" i="20"/>
  <c r="F155" i="20"/>
  <c r="F156" i="20"/>
  <c r="G156" i="20" s="1"/>
  <c r="F157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6" i="20"/>
  <c r="G176" i="20" s="1"/>
  <c r="F177" i="20"/>
  <c r="G177" i="20" s="1"/>
  <c r="F178" i="20"/>
  <c r="G178" i="20" s="1"/>
  <c r="F179" i="20"/>
  <c r="G179" i="20" s="1"/>
  <c r="F180" i="20"/>
  <c r="G180" i="20" s="1"/>
  <c r="F181" i="20"/>
  <c r="G181" i="20" s="1"/>
  <c r="F182" i="20"/>
  <c r="G182" i="20" s="1"/>
  <c r="F184" i="20"/>
  <c r="G184" i="20" s="1"/>
  <c r="F185" i="20"/>
  <c r="G185" i="20" s="1"/>
  <c r="F186" i="20"/>
  <c r="G186" i="20" s="1"/>
  <c r="F187" i="20"/>
  <c r="G187" i="20" s="1"/>
  <c r="F188" i="20"/>
  <c r="G188" i="20" s="1"/>
  <c r="F189" i="20"/>
  <c r="G189" i="20" s="1"/>
  <c r="F190" i="20"/>
  <c r="G190" i="20" s="1"/>
  <c r="F191" i="20"/>
  <c r="G191" i="20" s="1"/>
  <c r="F199" i="20"/>
  <c r="F200" i="20"/>
  <c r="F201" i="20"/>
  <c r="F202" i="20"/>
  <c r="F203" i="20"/>
  <c r="F204" i="20"/>
  <c r="F205" i="20"/>
  <c r="F206" i="20"/>
  <c r="F56" i="20"/>
  <c r="G56" i="20" s="1"/>
  <c r="F57" i="20"/>
  <c r="F58" i="20"/>
  <c r="F59" i="20"/>
  <c r="F60" i="20"/>
  <c r="F61" i="20"/>
  <c r="F62" i="20"/>
  <c r="F63" i="20"/>
  <c r="F64" i="20"/>
  <c r="F66" i="20"/>
  <c r="F67" i="20"/>
  <c r="F68" i="20"/>
  <c r="F55" i="20"/>
  <c r="G55" i="20" s="1"/>
  <c r="E72" i="20"/>
  <c r="E69" i="20" s="1"/>
  <c r="E107" i="20"/>
  <c r="E65" i="20"/>
  <c r="E54" i="20" s="1"/>
  <c r="E43" i="20"/>
  <c r="D192" i="20"/>
  <c r="F192" i="20" s="1"/>
  <c r="G192" i="20" s="1"/>
  <c r="D193" i="20"/>
  <c r="F193" i="20" s="1"/>
  <c r="G193" i="20" s="1"/>
  <c r="D194" i="20"/>
  <c r="F194" i="20" s="1"/>
  <c r="G194" i="20" s="1"/>
  <c r="D195" i="20"/>
  <c r="F195" i="20" s="1"/>
  <c r="G195" i="20" s="1"/>
  <c r="D196" i="20"/>
  <c r="F196" i="20" s="1"/>
  <c r="G196" i="20" s="1"/>
  <c r="D197" i="20"/>
  <c r="F197" i="20" s="1"/>
  <c r="G197" i="20" s="1"/>
  <c r="D198" i="20"/>
  <c r="F198" i="20" s="1"/>
  <c r="G198" i="20" s="1"/>
  <c r="D183" i="20"/>
  <c r="F183" i="20" s="1"/>
  <c r="G183" i="20" s="1"/>
  <c r="D175" i="20"/>
  <c r="F175" i="20" s="1"/>
  <c r="G175" i="20" s="1"/>
  <c r="D158" i="20"/>
  <c r="F158" i="20" s="1"/>
  <c r="D153" i="20"/>
  <c r="D143" i="20"/>
  <c r="D140" i="20" s="1"/>
  <c r="D72" i="20"/>
  <c r="D125" i="20"/>
  <c r="D40" i="20" s="1"/>
  <c r="D119" i="20"/>
  <c r="D39" i="20" s="1"/>
  <c r="D108" i="20"/>
  <c r="F108" i="20" s="1"/>
  <c r="G108" i="20" s="1"/>
  <c r="D96" i="20"/>
  <c r="F96" i="20" s="1"/>
  <c r="G96" i="20" s="1"/>
  <c r="D80" i="20"/>
  <c r="F80" i="20" s="1"/>
  <c r="G80" i="20" s="1"/>
  <c r="D65" i="20"/>
  <c r="F65" i="20" s="1"/>
  <c r="F37" i="20"/>
  <c r="G37" i="20" s="1"/>
  <c r="F40" i="20"/>
  <c r="G40" i="20" s="1"/>
  <c r="F41" i="20"/>
  <c r="G41" i="20" s="1"/>
  <c r="F42" i="20"/>
  <c r="G42" i="20" s="1"/>
  <c r="F44" i="20"/>
  <c r="F45" i="20"/>
  <c r="G45" i="20" s="1"/>
  <c r="F46" i="20"/>
  <c r="F47" i="20"/>
  <c r="G47" i="20" s="1"/>
  <c r="F48" i="20"/>
  <c r="G48" i="20" s="1"/>
  <c r="F49" i="20"/>
  <c r="F50" i="20"/>
  <c r="F51" i="20"/>
  <c r="F52" i="20"/>
  <c r="F36" i="20"/>
  <c r="G36" i="20" s="1"/>
  <c r="F143" i="20" l="1"/>
  <c r="G143" i="20" s="1"/>
  <c r="F125" i="20"/>
  <c r="G125" i="20" s="1"/>
  <c r="F140" i="20"/>
  <c r="G140" i="20" s="1"/>
  <c r="D152" i="20"/>
  <c r="F119" i="20"/>
  <c r="G119" i="20" s="1"/>
  <c r="D54" i="20"/>
  <c r="F54" i="20" s="1"/>
  <c r="G54" i="20" s="1"/>
  <c r="H152" i="20"/>
  <c r="J152" i="20" s="1"/>
  <c r="K152" i="20" s="1"/>
  <c r="H140" i="20"/>
  <c r="J140" i="20" s="1"/>
  <c r="K140" i="20" s="1"/>
  <c r="F153" i="20"/>
  <c r="G153" i="20" s="1"/>
  <c r="F72" i="20"/>
  <c r="G72" i="20" s="1"/>
  <c r="D69" i="20"/>
  <c r="F69" i="20" s="1"/>
  <c r="G69" i="20" s="1"/>
  <c r="H107" i="20"/>
  <c r="J107" i="20" s="1"/>
  <c r="K107" i="20" s="1"/>
  <c r="H69" i="20"/>
  <c r="J69" i="20" s="1"/>
  <c r="K69" i="20" s="1"/>
  <c r="E152" i="20"/>
  <c r="F152" i="20" s="1"/>
  <c r="G152" i="20" s="1"/>
  <c r="E53" i="20"/>
  <c r="D107" i="20"/>
  <c r="F107" i="20" s="1"/>
  <c r="G107" i="20" s="1"/>
  <c r="H53" i="20" l="1"/>
  <c r="E133" i="20"/>
  <c r="D53" i="20"/>
  <c r="D133" i="20" s="1"/>
  <c r="H133" i="20" l="1"/>
  <c r="J133" i="20" s="1"/>
  <c r="K133" i="20" s="1"/>
  <c r="J53" i="20"/>
  <c r="K53" i="20" s="1"/>
  <c r="F133" i="20"/>
  <c r="G133" i="20" s="1"/>
  <c r="F53" i="20"/>
  <c r="G53" i="20" s="1"/>
  <c r="D43" i="20" l="1"/>
  <c r="F43" i="20" s="1"/>
  <c r="G43" i="20" s="1"/>
  <c r="D38" i="20"/>
  <c r="D35" i="20" l="1"/>
  <c r="D132" i="20" s="1"/>
  <c r="B70" i="20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54" i="20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35" i="20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J139" i="20" l="1"/>
  <c r="L130" i="20"/>
  <c r="J130" i="20"/>
  <c r="K130" i="20" s="1"/>
  <c r="F130" i="20"/>
  <c r="I38" i="20"/>
  <c r="H38" i="20"/>
  <c r="H35" i="20" l="1"/>
  <c r="H132" i="20" s="1"/>
  <c r="I35" i="20"/>
  <c r="J38" i="20"/>
  <c r="E38" i="20"/>
  <c r="F39" i="20"/>
  <c r="G39" i="20" s="1"/>
  <c r="J35" i="20" l="1"/>
  <c r="I132" i="20"/>
  <c r="J132" i="20" s="1"/>
  <c r="K132" i="20" s="1"/>
  <c r="K38" i="20"/>
  <c r="K35" i="20" s="1"/>
  <c r="E35" i="20"/>
  <c r="F38" i="20"/>
  <c r="G38" i="20" s="1"/>
  <c r="G35" i="20" s="1"/>
  <c r="F35" i="20" l="1"/>
  <c r="E132" i="20"/>
  <c r="F132" i="20" s="1"/>
  <c r="G132" i="20" s="1"/>
</calcChain>
</file>

<file path=xl/sharedStrings.xml><?xml version="1.0" encoding="utf-8"?>
<sst xmlns="http://schemas.openxmlformats.org/spreadsheetml/2006/main" count="387" uniqueCount="322">
  <si>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</si>
  <si>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</si>
  <si>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</si>
  <si>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</si>
  <si>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</si>
  <si>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</si>
  <si>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</si>
  <si>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</si>
  <si>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</si>
  <si>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</si>
  <si>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за КОАТУУ</t>
  </si>
  <si>
    <t>за КОПФГ</t>
  </si>
  <si>
    <t>Стандарти звітності П(с)БОУ</t>
  </si>
  <si>
    <t>Стандарти звітності МСФЗ</t>
  </si>
  <si>
    <t>Пояснення та обґрунтування до запланованого рівня доходів/витрат</t>
  </si>
  <si>
    <t>Коди</t>
  </si>
  <si>
    <t>Найменування показника</t>
  </si>
  <si>
    <t>капітальний ремонт</t>
  </si>
  <si>
    <t>Керівник</t>
  </si>
  <si>
    <t>Х</t>
  </si>
  <si>
    <t>Проект</t>
  </si>
  <si>
    <t>Попередній</t>
  </si>
  <si>
    <t>Уточнений</t>
  </si>
  <si>
    <t>Зміни</t>
  </si>
  <si>
    <t>зробити позначку "Х"</t>
  </si>
  <si>
    <t>тис. грн.</t>
  </si>
  <si>
    <t>дохід від операційної оренди активів</t>
  </si>
  <si>
    <t>дохід від реалізації необоротних активів</t>
  </si>
  <si>
    <t>доходи з місцевого бюджету цільового фінансування по капітальних видатках</t>
  </si>
  <si>
    <t>Податкова заборгованість</t>
  </si>
  <si>
    <t>"____" _______________ 20___ р.</t>
  </si>
  <si>
    <t>"ПОГОДЖЕНО"</t>
  </si>
  <si>
    <t>Доходи від інвестиційної діяльності, у т.ч.:</t>
  </si>
  <si>
    <t>Доходи від фінансової діяльності за зобов’язаннями, у т. ч.:</t>
  </si>
  <si>
    <t>позики</t>
  </si>
  <si>
    <t>депозити</t>
  </si>
  <si>
    <t>Витрати від фінансової діяльності за зобов’язаннями, у т. ч.:</t>
  </si>
  <si>
    <t>ЗАТВЕРДЖЕНО</t>
  </si>
  <si>
    <t>Міський голова</t>
  </si>
  <si>
    <t>Р.Марцінків</t>
  </si>
  <si>
    <t xml:space="preserve">Начальник управління охорони здоров'я </t>
  </si>
  <si>
    <t>Івано-Франківської міської ради</t>
  </si>
  <si>
    <t xml:space="preserve">                                                      М.Бойко</t>
  </si>
  <si>
    <t>Рік</t>
  </si>
  <si>
    <t>Назва підприємства</t>
  </si>
  <si>
    <t>за ЄДРПОУ</t>
  </si>
  <si>
    <t>Організаційно-правова форма</t>
  </si>
  <si>
    <t>Орган державного управління</t>
  </si>
  <si>
    <t>Галузь</t>
  </si>
  <si>
    <t>Вид економічної діяльності</t>
  </si>
  <si>
    <t>за КВЕД</t>
  </si>
  <si>
    <t>Одиниця виміру</t>
  </si>
  <si>
    <t>Місцезнаходження</t>
  </si>
  <si>
    <t>Телефон</t>
  </si>
  <si>
    <t>Прізвище та ініціали керівника</t>
  </si>
  <si>
    <t>тис. гривень</t>
  </si>
  <si>
    <t>Інші доходи, у т.ч.:</t>
  </si>
  <si>
    <t>I. Формування фінансових результатів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</si>
  <si>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</si>
  <si>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</si>
  <si>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</si>
  <si>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</si>
  <si>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Видатки на відрядження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</si>
  <si>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</si>
  <si>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</si>
  <si>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</si>
  <si>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</si>
  <si>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</si>
  <si>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</si>
  <si>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кредити</t>
  </si>
  <si>
    <t>Інші надходження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</si>
  <si>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</si>
  <si>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</si>
  <si>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</si>
  <si>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</si>
  <si>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</si>
  <si>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</si>
  <si>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</si>
  <si>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</si>
  <si>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</si>
  <si>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</si>
  <si>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</si>
  <si>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</si>
  <si>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</si>
  <si>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</si>
  <si>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</si>
  <si>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III. Інвестиційна діяльність</t>
  </si>
  <si>
    <t>Капітальні інвестиції, у т.ч.:</t>
  </si>
  <si>
    <t xml:space="preserve">Керівник закладу </t>
  </si>
  <si>
    <t>(квартал, рік)</t>
  </si>
  <si>
    <t>Звітний період наростаючим пудсумком з початку року</t>
  </si>
  <si>
    <t>план</t>
  </si>
  <si>
    <t>факт</t>
  </si>
  <si>
    <t>відхилення, +/-</t>
  </si>
  <si>
    <t>відхилення, %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</si>
  <si>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</si>
  <si>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</si>
  <si>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Видатки, в т.ч.:</t>
  </si>
  <si>
    <t>1060.1</t>
  </si>
  <si>
    <t>витратні матеріали, апаратура (маловартісна)</t>
  </si>
  <si>
    <t>господарські товари та інвентар</t>
  </si>
  <si>
    <t>паливно-мастильні матеріали, автозапчастини</t>
  </si>
  <si>
    <t>канцелярські товари, офісне приладдя та устаткування, бланки</t>
  </si>
  <si>
    <t>інше</t>
  </si>
  <si>
    <t>лабораторні дослідження (цитологічні, гістологічні, інші)</t>
  </si>
  <si>
    <t>вивезення біовідходів</t>
  </si>
  <si>
    <t>повірка, поточні ремонти обладнання, транспортних засобів</t>
  </si>
  <si>
    <t>поточний ремонт приміщень</t>
  </si>
  <si>
    <t>страхові послуги</t>
  </si>
  <si>
    <t>витрати на придбання і супровід програмного забезпечення, зв'язок і інтернет</t>
  </si>
  <si>
    <t>юридичні та нотаріальні послуги</t>
  </si>
  <si>
    <t>витрати на охорону праці та навчання працівників</t>
  </si>
  <si>
    <t>обслуговування ліфтів, послуги охорони, сигналізація</t>
  </si>
  <si>
    <t>1110.1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</si>
  <si>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</si>
  <si>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</si>
  <si>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</si>
  <si>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</si>
  <si>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1150.1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</si>
  <si>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</si>
  <si>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</si>
  <si>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</si>
  <si>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</si>
  <si>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1110.2</t>
  </si>
  <si>
    <t>Виплата пенсій і допомог</t>
  </si>
  <si>
    <t xml:space="preserve">Інші виплати населенню 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</si>
  <si>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</si>
  <si>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</si>
  <si>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</si>
  <si>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</si>
  <si>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</si>
  <si>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</si>
  <si>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</si>
  <si>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Заступники керівника</t>
  </si>
  <si>
    <t>Заступника керівника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</si>
  <si>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</si>
  <si>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</si>
  <si>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</si>
  <si>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</si>
  <si>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</si>
  <si>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</si>
  <si>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</si>
  <si>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</si>
  <si>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</si>
  <si>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</si>
  <si>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</si>
  <si>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</si>
  <si>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</si>
  <si>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</si>
  <si>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</si>
  <si>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</si>
  <si>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</si>
  <si>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</si>
  <si>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</si>
  <si>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</si>
  <si>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</si>
  <si>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</si>
  <si>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</si>
  <si>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</si>
  <si>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</si>
  <si>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</si>
  <si>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</si>
  <si>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</si>
  <si>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</si>
  <si>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</si>
  <si>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</si>
  <si>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</si>
  <si>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</si>
  <si>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</si>
  <si>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</si>
  <si>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</si>
  <si>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</si>
  <si>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</si>
  <si>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</si>
  <si>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</si>
  <si>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</si>
  <si>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</si>
  <si>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</si>
  <si>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</si>
  <si>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</si>
  <si>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</si>
  <si>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</si>
  <si>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</si>
  <si>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</si>
  <si>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</si>
  <si>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</si>
  <si>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</si>
  <si>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</si>
  <si>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</si>
  <si>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</si>
  <si>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</si>
  <si>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</si>
  <si>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</si>
  <si>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</si>
  <si>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</si>
  <si>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</si>
  <si>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</si>
  <si>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</si>
  <si>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</si>
  <si>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</si>
  <si>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</si>
  <si>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</si>
  <si>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</si>
  <si>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</si>
  <si>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</si>
  <si>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</si>
  <si>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</si>
  <si>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</si>
  <si>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</si>
  <si>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</si>
  <si>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Додаток 2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</si>
  <si>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Начальник фінансового управління</t>
  </si>
  <si>
    <t>Кількість штатних одиниць</t>
  </si>
  <si>
    <t>Субвенція з державного бюджету</t>
  </si>
  <si>
    <t>Номер рядка</t>
  </si>
  <si>
    <t xml:space="preserve">Код рядка </t>
  </si>
  <si>
    <t>Доходи, в т.ч.:</t>
  </si>
  <si>
    <t>інші доходи у сфері охорони здоров'я (резерв, відсотки банку)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</si>
  <si>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</si>
  <si>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</si>
  <si>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</si>
  <si>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</si>
  <si>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Капітальні видатки  (Державний бюджет), у т.ч.:</t>
  </si>
  <si>
    <t>Видатки за Договорами НСЗУ</t>
  </si>
  <si>
    <t>1110.11</t>
  </si>
  <si>
    <t>1120.1</t>
  </si>
  <si>
    <t>1120.2</t>
  </si>
  <si>
    <t>1120.3</t>
  </si>
  <si>
    <t>1120.4</t>
  </si>
  <si>
    <t>1120.5</t>
  </si>
  <si>
    <t>1120.6</t>
  </si>
  <si>
    <t>1120.7</t>
  </si>
  <si>
    <t>1120.8</t>
  </si>
  <si>
    <t>1120.9</t>
  </si>
  <si>
    <t>1120.10</t>
  </si>
  <si>
    <t>Витрати на комунальних послуг та енергоносіїв</t>
  </si>
  <si>
    <t>1150.4</t>
  </si>
  <si>
    <t>1150.5</t>
  </si>
  <si>
    <t>1160.1</t>
  </si>
  <si>
    <t>1160.2</t>
  </si>
  <si>
    <t>1160.3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</si>
  <si>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</si>
  <si>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</si>
  <si>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Кількість  штатних працівників, у т.ч.:</t>
  </si>
  <si>
    <t>Середньомісячні витрати на оплату праці одного працівника,
 у т.ч.:</t>
  </si>
  <si>
    <t xml:space="preserve">                                                 Г.Яцків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</si>
  <si>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</si>
  <si>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</si>
  <si>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</si>
  <si>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</si>
  <si>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</si>
  <si>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</si>
  <si>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</si>
  <si>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</si>
  <si>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</si>
  <si>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</si>
  <si>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</si>
  <si>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</si>
  <si>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</si>
  <si>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</si>
  <si>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</si>
  <si>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</si>
  <si>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</si>
  <si>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</si>
  <si>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</si>
  <si>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</si>
  <si>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</si>
  <si>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</si>
  <si>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</si>
  <si>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</si>
  <si>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</si>
  <si>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</si>
  <si>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</si>
  <si>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</si>
  <si>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</si>
  <si>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</si>
  <si>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</si>
  <si>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</si>
  <si>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</si>
  <si>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</si>
  <si>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</si>
  <si>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</si>
  <si>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</si>
  <si>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</si>
  <si>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</si>
  <si>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відхилення, 
%</t>
  </si>
  <si>
    <t>КНП "Центр первинної медичної і консультативно-діагностичної допомоги"</t>
  </si>
  <si>
    <t>комунальне підприємство</t>
  </si>
  <si>
    <t>Івано-Франківськ</t>
  </si>
  <si>
    <t>охорона здоров'я</t>
  </si>
  <si>
    <t>Діяльність лікарських закладів</t>
  </si>
  <si>
    <t>комунальна</t>
  </si>
  <si>
    <t>Україна, 76018, Івано-Франківська обл., м.Івано-Франківськ, вул.Привоклальна, 17</t>
  </si>
  <si>
    <t>59-22-27</t>
  </si>
  <si>
    <t>Савчук О.В.</t>
  </si>
  <si>
    <t>ЗВІТ ПРО ВИКОНАННЯ  ФІНАНСОВОГО ПЛАНУ ПІДПРИЄМСТВА ЗА IV квартал 2020 року</t>
  </si>
  <si>
    <t>Звітний період ( IV квартал 2020 року)</t>
  </si>
  <si>
    <t>Додаток 1</t>
  </si>
  <si>
    <t>Інформація про укладені договори між НСЗУ та КНП "ЦПМКДД" згідно Програми медичних гарантій  на 2020 рік</t>
  </si>
  <si>
    <t>Код медичної послуги або групи послуг</t>
  </si>
  <si>
    <t>Найменування медичної послуги або групи послуг</t>
  </si>
  <si>
    <t>№ договору</t>
  </si>
  <si>
    <t>Запланована вартість медичних послуг згідно договору, грн.</t>
  </si>
  <si>
    <t>I квартал</t>
  </si>
  <si>
    <t>II квартал</t>
  </si>
  <si>
    <t>III квартал</t>
  </si>
  <si>
    <t>IV квартал</t>
  </si>
  <si>
    <t>Амбулаторна вторинна спеціалізована) та третинна (високоспеціалізована) медична допомога дорослим та дітям, включаючи медичну реабілітацію та стоматологічну допомогу</t>
  </si>
  <si>
    <t>1271-Е420-Р000/03</t>
  </si>
  <si>
    <t>Мамографія</t>
  </si>
  <si>
    <t>Медична допомога, яка надається мобільними медичними бригадами, що створені для реагування на гостру респіраторну хворобу COVID-19, спричинену коронавірусом SARS-CoV-2</t>
  </si>
  <si>
    <t>2654-Е520-Р000/06</t>
  </si>
  <si>
    <t>Первинна медична допомога</t>
  </si>
  <si>
    <t>0000-35К5-М000/07.12.2020</t>
  </si>
  <si>
    <t>Перехідне фінансове забезпечення комплексного надання медичних послуг в частині умов, які застосовуються з 1 вересня 2020 року</t>
  </si>
  <si>
    <t>3896-Е920-Р000/02</t>
  </si>
  <si>
    <t>ВСЬОГО:</t>
  </si>
  <si>
    <t>Директор</t>
  </si>
  <si>
    <t>О.В.Савчук</t>
  </si>
  <si>
    <t>Головний бухгалтер</t>
  </si>
  <si>
    <t>Г.М.Родчук</t>
  </si>
  <si>
    <t xml:space="preserve">         О.В.Савчук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</si>
</sst>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##\ ##0.000"/>
    <numFmt numFmtId="170" formatCode="_(&quot;$&quot;* #,##0.00_);_(&quot;$&quot;* \(#,##0.00\);_(&quot;$&quot;* &quot;-&quot;??_);_(@_)"/>
    <numFmt numFmtId="171" formatCode="_(* #,##0_);_(* \(#,##0\);_(* &quot;-&quot;_);_(@_)"/>
    <numFmt numFmtId="172" formatCode="_(* #,##0.00_);_(* \(#,##0.00\);_(* &quot;-&quot;??_);_(@_)"/>
    <numFmt numFmtId="173" formatCode="#,##0.0_ ;[Red]\-#,##0.0\ "/>
    <numFmt numFmtId="174" formatCode="0.0;\(0.0\);\ ;\-"/>
    <numFmt numFmtId="175" formatCode="#,##0.0"/>
    <numFmt numFmtId="176" formatCode="0.0%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2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8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69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2" fillId="24" borderId="9" applyNumberFormat="0" applyFont="0" applyAlignment="0" applyProtection="0"/>
    <xf numFmtId="4" fontId="41" fillId="25" borderId="3">
      <alignment horizontal="right" vertical="center"/>
      <protection locked="0"/>
    </xf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0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4" borderId="9" applyNumberFormat="0" applyFont="0" applyAlignment="0" applyProtection="0"/>
    <xf numFmtId="0" fontId="5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4" fontId="59" fillId="22" borderId="12" applyFill="0" applyBorder="0">
      <alignment horizontal="center" vertical="center" wrapText="1"/>
      <protection locked="0"/>
    </xf>
    <xf numFmtId="169" fontId="60" fillId="0" borderId="0">
      <alignment wrapText="1"/>
    </xf>
    <xf numFmtId="169" fontId="27" fillId="0" borderId="0">
      <alignment wrapText="1"/>
    </xf>
  </cellStyleXfs>
  <cellXfs count="282">
    <xf numFmtId="0" fontId="0" fillId="0" borderId="0" xfId="0"/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/>
    </xf>
    <xf numFmtId="0" fontId="62" fillId="28" borderId="26" xfId="0" applyFont="1" applyFill="1" applyBorder="1" applyAlignment="1">
      <alignment horizontal="center" vertical="center"/>
    </xf>
    <xf numFmtId="0" fontId="66" fillId="0" borderId="29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28" borderId="0" xfId="0" applyFont="1" applyFill="1" applyBorder="1" applyAlignment="1">
      <alignment horizontal="center" vertical="center" wrapText="1"/>
    </xf>
    <xf numFmtId="0" fontId="62" fillId="28" borderId="19" xfId="0" applyFont="1" applyFill="1" applyBorder="1" applyAlignment="1">
      <alignment horizontal="center" vertical="center" wrapText="1"/>
    </xf>
    <xf numFmtId="0" fontId="62" fillId="29" borderId="13" xfId="0" applyFont="1" applyFill="1" applyBorder="1" applyAlignment="1">
      <alignment vertical="center"/>
    </xf>
    <xf numFmtId="0" fontId="62" fillId="29" borderId="17" xfId="0" applyFont="1" applyFill="1" applyBorder="1" applyAlignment="1">
      <alignment vertical="center" wrapText="1"/>
    </xf>
    <xf numFmtId="0" fontId="69" fillId="28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 wrapText="1"/>
    </xf>
    <xf numFmtId="49" fontId="62" fillId="30" borderId="17" xfId="0" applyNumberFormat="1" applyFont="1" applyFill="1" applyBorder="1" applyAlignment="1">
      <alignment vertical="center" wrapText="1"/>
    </xf>
    <xf numFmtId="49" fontId="62" fillId="28" borderId="21" xfId="0" applyNumberFormat="1" applyFont="1" applyFill="1" applyBorder="1" applyAlignment="1">
      <alignment vertical="center" wrapText="1"/>
    </xf>
    <xf numFmtId="49" fontId="62" fillId="28" borderId="23" xfId="0" applyNumberFormat="1" applyFont="1" applyFill="1" applyBorder="1" applyAlignment="1">
      <alignment vertical="center" wrapText="1"/>
    </xf>
    <xf numFmtId="49" fontId="62" fillId="28" borderId="24" xfId="0" applyNumberFormat="1" applyFont="1" applyFill="1" applyBorder="1" applyAlignment="1">
      <alignment vertical="center" wrapText="1"/>
    </xf>
    <xf numFmtId="49" fontId="69" fillId="30" borderId="17" xfId="0" applyNumberFormat="1" applyFont="1" applyFill="1" applyBorder="1" applyAlignment="1">
      <alignment vertical="center" wrapText="1"/>
    </xf>
    <xf numFmtId="0" fontId="72" fillId="30" borderId="29" xfId="0" applyFont="1" applyFill="1" applyBorder="1" applyAlignment="1">
      <alignment vertical="center" wrapText="1"/>
    </xf>
    <xf numFmtId="49" fontId="69" fillId="30" borderId="29" xfId="0" applyNumberFormat="1" applyFont="1" applyFill="1" applyBorder="1" applyAlignment="1">
      <alignment vertical="center" wrapText="1"/>
    </xf>
    <xf numFmtId="49" fontId="69" fillId="28" borderId="17" xfId="0" applyNumberFormat="1" applyFont="1" applyFill="1" applyBorder="1" applyAlignment="1">
      <alignment vertical="center" wrapText="1"/>
    </xf>
    <xf numFmtId="49" fontId="76" fillId="28" borderId="24" xfId="0" applyNumberFormat="1" applyFont="1" applyFill="1" applyBorder="1" applyAlignment="1">
      <alignment vertical="center" wrapText="1"/>
    </xf>
    <xf numFmtId="0" fontId="76" fillId="28" borderId="0" xfId="0" applyFont="1" applyFill="1" applyBorder="1" applyAlignment="1">
      <alignment vertical="center" wrapText="1"/>
    </xf>
    <xf numFmtId="0" fontId="62" fillId="28" borderId="0" xfId="0" applyFont="1" applyFill="1" applyAlignment="1">
      <alignment vertical="center" wrapText="1"/>
    </xf>
    <xf numFmtId="49" fontId="62" fillId="28" borderId="17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9" fillId="30" borderId="17" xfId="0" applyFont="1" applyFill="1" applyBorder="1" applyAlignment="1">
      <alignment vertical="center" wrapText="1"/>
    </xf>
    <xf numFmtId="49" fontId="62" fillId="28" borderId="16" xfId="0" applyNumberFormat="1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0" fontId="78" fillId="28" borderId="0" xfId="0" applyFont="1" applyFill="1" applyBorder="1" applyAlignment="1">
      <alignment horizontal="center" vertical="center"/>
    </xf>
    <xf numFmtId="0" fontId="78" fillId="28" borderId="0" xfId="0" applyFont="1" applyFill="1" applyBorder="1" applyAlignment="1">
      <alignment vertical="center"/>
    </xf>
    <xf numFmtId="0" fontId="78" fillId="28" borderId="31" xfId="0" applyFont="1" applyFill="1" applyBorder="1" applyAlignment="1">
      <alignment horizontal="left" vertical="center"/>
    </xf>
    <xf numFmtId="0" fontId="78" fillId="28" borderId="23" xfId="0" applyFont="1" applyFill="1" applyBorder="1" applyAlignment="1">
      <alignment horizontal="left" vertical="center"/>
    </xf>
    <xf numFmtId="0" fontId="78" fillId="28" borderId="32" xfId="0" applyFont="1" applyFill="1" applyBorder="1" applyAlignment="1">
      <alignment horizontal="center" vertical="center"/>
    </xf>
    <xf numFmtId="0" fontId="78" fillId="0" borderId="28" xfId="0" applyFont="1" applyBorder="1" applyAlignment="1">
      <alignment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30" xfId="0" applyFont="1" applyBorder="1" applyAlignment="1">
      <alignment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29" xfId="0" applyFont="1" applyBorder="1" applyAlignment="1">
      <alignment vertical="center" wrapText="1"/>
    </xf>
    <xf numFmtId="0" fontId="78" fillId="0" borderId="30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30" xfId="0" applyFont="1" applyFill="1" applyBorder="1" applyAlignment="1">
      <alignment horizontal="center" vertical="center"/>
    </xf>
    <xf numFmtId="0" fontId="79" fillId="0" borderId="0" xfId="0" applyFont="1"/>
    <xf numFmtId="0" fontId="78" fillId="28" borderId="19" xfId="0" applyFont="1" applyFill="1" applyBorder="1" applyAlignment="1">
      <alignment horizontal="center" vertical="center" wrapText="1"/>
    </xf>
    <xf numFmtId="0" fontId="78" fillId="28" borderId="16" xfId="0" applyFont="1" applyFill="1" applyBorder="1" applyAlignment="1">
      <alignment horizontal="center" vertical="center" wrapText="1"/>
    </xf>
    <xf numFmtId="0" fontId="66" fillId="28" borderId="17" xfId="0" applyFont="1" applyFill="1" applyBorder="1" applyAlignment="1">
      <alignment horizontal="center" vertical="center" wrapText="1"/>
    </xf>
    <xf numFmtId="0" fontId="78" fillId="28" borderId="30" xfId="0" applyFont="1" applyFill="1" applyBorder="1" applyAlignment="1">
      <alignment vertical="center" wrapText="1"/>
    </xf>
    <xf numFmtId="0" fontId="62" fillId="28" borderId="39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69" fillId="28" borderId="28" xfId="0" applyFont="1" applyFill="1" applyBorder="1" applyAlignment="1">
      <alignment vertical="center" wrapText="1"/>
    </xf>
    <xf numFmtId="0" fontId="70" fillId="28" borderId="15" xfId="0" applyFont="1" applyFill="1" applyBorder="1" applyAlignment="1">
      <alignment horizontal="center" vertical="center" wrapText="1"/>
    </xf>
    <xf numFmtId="0" fontId="70" fillId="28" borderId="40" xfId="0" applyFont="1" applyFill="1" applyBorder="1" applyAlignment="1">
      <alignment horizontal="center" vertical="center" wrapText="1"/>
    </xf>
    <xf numFmtId="0" fontId="70" fillId="28" borderId="22" xfId="0" applyFont="1" applyFill="1" applyBorder="1" applyAlignment="1">
      <alignment horizontal="center" vertical="center" wrapText="1"/>
    </xf>
    <xf numFmtId="0" fontId="71" fillId="28" borderId="42" xfId="0" applyFont="1" applyFill="1" applyBorder="1" applyAlignment="1">
      <alignment vertical="center" wrapText="1"/>
    </xf>
    <xf numFmtId="0" fontId="62" fillId="28" borderId="42" xfId="0" applyFont="1" applyFill="1" applyBorder="1" applyAlignment="1">
      <alignment vertical="center" wrapText="1"/>
    </xf>
    <xf numFmtId="0" fontId="71" fillId="28" borderId="39" xfId="0" applyFont="1" applyFill="1" applyBorder="1" applyAlignment="1">
      <alignment vertical="center" wrapText="1"/>
    </xf>
    <xf numFmtId="0" fontId="71" fillId="28" borderId="43" xfId="0" applyFont="1" applyFill="1" applyBorder="1" applyAlignment="1">
      <alignment vertical="center" wrapText="1"/>
    </xf>
    <xf numFmtId="0" fontId="73" fillId="28" borderId="42" xfId="0" applyFont="1" applyFill="1" applyBorder="1" applyAlignment="1">
      <alignment vertical="center" wrapText="1"/>
    </xf>
    <xf numFmtId="0" fontId="70" fillId="28" borderId="44" xfId="0" applyFont="1" applyFill="1" applyBorder="1" applyAlignment="1">
      <alignment horizontal="center" vertical="center" wrapText="1"/>
    </xf>
    <xf numFmtId="0" fontId="70" fillId="28" borderId="25" xfId="0" applyFont="1" applyFill="1" applyBorder="1" applyAlignment="1">
      <alignment horizontal="center" vertical="center" wrapText="1"/>
    </xf>
    <xf numFmtId="0" fontId="69" fillId="30" borderId="28" xfId="0" applyFont="1" applyFill="1" applyBorder="1" applyAlignment="1">
      <alignment vertical="center" wrapText="1"/>
    </xf>
    <xf numFmtId="0" fontId="70" fillId="30" borderId="15" xfId="0" applyFont="1" applyFill="1" applyBorder="1" applyAlignment="1">
      <alignment horizontal="center" vertical="center" wrapText="1"/>
    </xf>
    <xf numFmtId="0" fontId="73" fillId="28" borderId="39" xfId="0" applyFont="1" applyFill="1" applyBorder="1" applyAlignment="1">
      <alignment vertical="center" wrapText="1"/>
    </xf>
    <xf numFmtId="0" fontId="74" fillId="28" borderId="42" xfId="0" applyFont="1" applyFill="1" applyBorder="1" applyAlignment="1">
      <alignment vertical="center" wrapText="1"/>
    </xf>
    <xf numFmtId="0" fontId="62" fillId="28" borderId="43" xfId="0" applyFont="1" applyFill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73" fillId="28" borderId="43" xfId="0" applyFont="1" applyFill="1" applyBorder="1" applyAlignment="1">
      <alignment vertical="center" wrapText="1"/>
    </xf>
    <xf numFmtId="0" fontId="62" fillId="28" borderId="28" xfId="0" applyFont="1" applyFill="1" applyBorder="1" applyAlignment="1">
      <alignment vertical="center" wrapText="1"/>
    </xf>
    <xf numFmtId="0" fontId="70" fillId="28" borderId="14" xfId="0" applyFont="1" applyFill="1" applyBorder="1" applyAlignment="1">
      <alignment horizontal="center" vertical="center" wrapText="1"/>
    </xf>
    <xf numFmtId="0" fontId="62" fillId="28" borderId="45" xfId="0" applyFont="1" applyFill="1" applyBorder="1" applyAlignment="1">
      <alignment vertical="center" wrapText="1"/>
    </xf>
    <xf numFmtId="0" fontId="69" fillId="31" borderId="15" xfId="0" applyFont="1" applyFill="1" applyBorder="1" applyAlignment="1">
      <alignment vertical="center" wrapText="1"/>
    </xf>
    <xf numFmtId="0" fontId="70" fillId="31" borderId="19" xfId="0" applyFont="1" applyFill="1" applyBorder="1" applyAlignment="1">
      <alignment horizontal="center" vertical="center" wrapText="1"/>
    </xf>
    <xf numFmtId="0" fontId="69" fillId="31" borderId="28" xfId="0" applyFont="1" applyFill="1" applyBorder="1" applyAlignment="1">
      <alignment vertical="center" wrapText="1"/>
    </xf>
    <xf numFmtId="0" fontId="70" fillId="31" borderId="15" xfId="0" applyFont="1" applyFill="1" applyBorder="1" applyAlignment="1">
      <alignment horizontal="center" vertical="center" wrapText="1"/>
    </xf>
    <xf numFmtId="0" fontId="64" fillId="28" borderId="0" xfId="0" applyFont="1" applyFill="1" applyBorder="1" applyAlignment="1">
      <alignment horizontal="center" vertical="center"/>
    </xf>
    <xf numFmtId="0" fontId="64" fillId="28" borderId="0" xfId="0" applyFont="1" applyFill="1" applyBorder="1" applyAlignment="1">
      <alignment vertical="center"/>
    </xf>
    <xf numFmtId="0" fontId="80" fillId="0" borderId="14" xfId="0" applyFont="1" applyFill="1" applyBorder="1" applyAlignment="1">
      <alignment horizontal="center" vertical="center" wrapText="1"/>
    </xf>
    <xf numFmtId="0" fontId="69" fillId="31" borderId="15" xfId="0" applyFont="1" applyFill="1" applyBorder="1" applyAlignment="1">
      <alignment horizontal="center" vertical="center" wrapText="1"/>
    </xf>
    <xf numFmtId="0" fontId="62" fillId="28" borderId="20" xfId="0" applyFont="1" applyFill="1" applyBorder="1" applyAlignment="1">
      <alignment horizontal="center" vertical="center" wrapText="1"/>
    </xf>
    <xf numFmtId="0" fontId="69" fillId="30" borderId="15" xfId="0" applyFont="1" applyFill="1" applyBorder="1" applyAlignment="1">
      <alignment horizontal="center" vertical="center" wrapText="1"/>
    </xf>
    <xf numFmtId="0" fontId="62" fillId="28" borderId="15" xfId="0" applyFont="1" applyFill="1" applyBorder="1" applyAlignment="1">
      <alignment horizontal="center" vertical="center" wrapText="1"/>
    </xf>
    <xf numFmtId="0" fontId="62" fillId="28" borderId="22" xfId="0" applyFont="1" applyFill="1" applyBorder="1" applyAlignment="1">
      <alignment horizontal="center" vertical="center" wrapText="1"/>
    </xf>
    <xf numFmtId="0" fontId="62" fillId="28" borderId="44" xfId="0" applyFont="1" applyFill="1" applyBorder="1" applyAlignment="1">
      <alignment horizontal="center" vertical="center" wrapText="1"/>
    </xf>
    <xf numFmtId="0" fontId="69" fillId="28" borderId="15" xfId="0" applyFont="1" applyFill="1" applyBorder="1" applyAlignment="1">
      <alignment horizontal="center" vertical="center" wrapText="1"/>
    </xf>
    <xf numFmtId="0" fontId="62" fillId="28" borderId="28" xfId="0" applyFont="1" applyFill="1" applyBorder="1" applyAlignment="1">
      <alignment horizontal="center" vertical="center" wrapText="1"/>
    </xf>
    <xf numFmtId="0" fontId="62" fillId="28" borderId="42" xfId="0" applyFont="1" applyFill="1" applyBorder="1" applyAlignment="1">
      <alignment horizontal="center" vertical="center" wrapText="1"/>
    </xf>
    <xf numFmtId="0" fontId="62" fillId="28" borderId="43" xfId="0" applyFont="1" applyFill="1" applyBorder="1" applyAlignment="1">
      <alignment horizontal="center" vertical="center" wrapText="1"/>
    </xf>
    <xf numFmtId="0" fontId="62" fillId="28" borderId="45" xfId="0" applyFont="1" applyFill="1" applyBorder="1" applyAlignment="1">
      <alignment horizontal="center" vertical="center" wrapText="1"/>
    </xf>
    <xf numFmtId="0" fontId="62" fillId="31" borderId="28" xfId="0" applyFont="1" applyFill="1" applyBorder="1" applyAlignment="1">
      <alignment vertical="center" wrapText="1"/>
    </xf>
    <xf numFmtId="0" fontId="66" fillId="28" borderId="15" xfId="0" applyFont="1" applyFill="1" applyBorder="1" applyAlignment="1">
      <alignment horizontal="center" vertical="center" wrapText="1"/>
    </xf>
    <xf numFmtId="0" fontId="62" fillId="28" borderId="21" xfId="0" applyFont="1" applyFill="1" applyBorder="1" applyAlignment="1">
      <alignment horizontal="center" vertical="center" wrapText="1"/>
    </xf>
    <xf numFmtId="0" fontId="71" fillId="28" borderId="21" xfId="0" applyFont="1" applyFill="1" applyBorder="1" applyAlignment="1">
      <alignment horizontal="center" vertical="center" wrapText="1"/>
    </xf>
    <xf numFmtId="0" fontId="71" fillId="28" borderId="16" xfId="0" applyFont="1" applyFill="1" applyBorder="1" applyAlignment="1">
      <alignment horizontal="center" vertical="center" wrapText="1"/>
    </xf>
    <xf numFmtId="0" fontId="71" fillId="28" borderId="23" xfId="0" applyFont="1" applyFill="1" applyBorder="1" applyAlignment="1">
      <alignment horizontal="center" vertical="center" wrapText="1"/>
    </xf>
    <xf numFmtId="0" fontId="62" fillId="28" borderId="32" xfId="0" applyFont="1" applyFill="1" applyBorder="1" applyAlignment="1">
      <alignment horizontal="center" vertical="center" wrapText="1"/>
    </xf>
    <xf numFmtId="0" fontId="73" fillId="28" borderId="21" xfId="0" applyFont="1" applyFill="1" applyBorder="1" applyAlignment="1">
      <alignment horizontal="center" vertical="center" wrapText="1"/>
    </xf>
    <xf numFmtId="0" fontId="73" fillId="28" borderId="23" xfId="0" applyFont="1" applyFill="1" applyBorder="1" applyAlignment="1">
      <alignment horizontal="center" vertical="center" wrapText="1"/>
    </xf>
    <xf numFmtId="0" fontId="62" fillId="28" borderId="16" xfId="0" applyFont="1" applyFill="1" applyBorder="1" applyAlignment="1">
      <alignment horizontal="center" vertical="center" wrapText="1"/>
    </xf>
    <xf numFmtId="0" fontId="73" fillId="28" borderId="16" xfId="0" applyFont="1" applyFill="1" applyBorder="1" applyAlignment="1">
      <alignment horizontal="center" vertical="center" wrapText="1"/>
    </xf>
    <xf numFmtId="0" fontId="73" fillId="28" borderId="24" xfId="0" applyFont="1" applyFill="1" applyBorder="1" applyAlignment="1">
      <alignment horizontal="center" vertical="center" wrapText="1"/>
    </xf>
    <xf numFmtId="0" fontId="62" fillId="28" borderId="17" xfId="0" applyFont="1" applyFill="1" applyBorder="1" applyAlignment="1">
      <alignment horizontal="center" vertical="center" wrapText="1"/>
    </xf>
    <xf numFmtId="0" fontId="62" fillId="28" borderId="29" xfId="0" applyFont="1" applyFill="1" applyBorder="1" applyAlignment="1">
      <alignment horizontal="center" vertical="center" wrapText="1"/>
    </xf>
    <xf numFmtId="0" fontId="69" fillId="31" borderId="17" xfId="0" applyFont="1" applyFill="1" applyBorder="1" applyAlignment="1">
      <alignment horizontal="center" vertical="center" wrapText="1"/>
    </xf>
    <xf numFmtId="0" fontId="62" fillId="31" borderId="17" xfId="0" applyFont="1" applyFill="1" applyBorder="1" applyAlignment="1">
      <alignment horizontal="center" vertical="center" wrapText="1"/>
    </xf>
    <xf numFmtId="0" fontId="69" fillId="31" borderId="30" xfId="0" applyFont="1" applyFill="1" applyBorder="1" applyAlignment="1">
      <alignment vertical="center" wrapText="1"/>
    </xf>
    <xf numFmtId="0" fontId="69" fillId="31" borderId="2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/>
    </xf>
    <xf numFmtId="0" fontId="64" fillId="0" borderId="30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vertical="center" wrapText="1"/>
    </xf>
    <xf numFmtId="2" fontId="78" fillId="0" borderId="29" xfId="0" applyNumberFormat="1" applyFont="1" applyBorder="1" applyAlignment="1">
      <alignment vertical="center" wrapText="1"/>
    </xf>
    <xf numFmtId="175" fontId="62" fillId="31" borderId="18" xfId="0" applyNumberFormat="1" applyFont="1" applyFill="1" applyBorder="1" applyAlignment="1">
      <alignment vertical="center" wrapText="1"/>
    </xf>
    <xf numFmtId="175" fontId="66" fillId="31" borderId="49" xfId="0" applyNumberFormat="1" applyFont="1" applyFill="1" applyBorder="1" applyAlignment="1">
      <alignment vertical="center" wrapText="1"/>
    </xf>
    <xf numFmtId="175" fontId="62" fillId="31" borderId="14" xfId="0" applyNumberFormat="1" applyFont="1" applyFill="1" applyBorder="1" applyAlignment="1">
      <alignment horizontal="center" vertical="center" wrapText="1"/>
    </xf>
    <xf numFmtId="176" fontId="66" fillId="31" borderId="51" xfId="0" applyNumberFormat="1" applyFont="1" applyFill="1" applyBorder="1" applyAlignment="1">
      <alignment vertical="center" wrapText="1"/>
    </xf>
    <xf numFmtId="176" fontId="62" fillId="31" borderId="47" xfId="0" applyNumberFormat="1" applyFont="1" applyFill="1" applyBorder="1" applyAlignment="1">
      <alignment vertical="center" wrapText="1"/>
    </xf>
    <xf numFmtId="176" fontId="62" fillId="31" borderId="16" xfId="0" applyNumberFormat="1" applyFont="1" applyFill="1" applyBorder="1" applyAlignment="1">
      <alignment vertical="center" wrapText="1"/>
    </xf>
    <xf numFmtId="175" fontId="62" fillId="31" borderId="15" xfId="0" applyNumberFormat="1" applyFont="1" applyFill="1" applyBorder="1" applyAlignment="1">
      <alignment horizontal="right" vertical="center" wrapText="1"/>
    </xf>
    <xf numFmtId="175" fontId="62" fillId="31" borderId="48" xfId="0" applyNumberFormat="1" applyFont="1" applyFill="1" applyBorder="1" applyAlignment="1">
      <alignment horizontal="right" vertical="center" wrapText="1"/>
    </xf>
    <xf numFmtId="175" fontId="62" fillId="28" borderId="20" xfId="0" applyNumberFormat="1" applyFont="1" applyFill="1" applyBorder="1" applyAlignment="1">
      <alignment horizontal="right" vertical="center" wrapText="1"/>
    </xf>
    <xf numFmtId="175" fontId="62" fillId="28" borderId="22" xfId="0" applyNumberFormat="1" applyFont="1" applyFill="1" applyBorder="1" applyAlignment="1">
      <alignment horizontal="right" vertical="center" wrapText="1"/>
    </xf>
    <xf numFmtId="175" fontId="71" fillId="28" borderId="22" xfId="0" applyNumberFormat="1" applyFont="1" applyFill="1" applyBorder="1" applyAlignment="1">
      <alignment horizontal="right" vertical="center" wrapText="1"/>
    </xf>
    <xf numFmtId="175" fontId="62" fillId="28" borderId="44" xfId="0" applyNumberFormat="1" applyFont="1" applyFill="1" applyBorder="1" applyAlignment="1">
      <alignment horizontal="right" vertical="center" wrapText="1"/>
    </xf>
    <xf numFmtId="175" fontId="62" fillId="31" borderId="41" xfId="0" applyNumberFormat="1" applyFont="1" applyFill="1" applyBorder="1" applyAlignment="1">
      <alignment horizontal="right" vertical="center" wrapText="1"/>
    </xf>
    <xf numFmtId="175" fontId="65" fillId="28" borderId="22" xfId="0" applyNumberFormat="1" applyFont="1" applyFill="1" applyBorder="1" applyAlignment="1">
      <alignment horizontal="right" vertical="center" wrapText="1"/>
    </xf>
    <xf numFmtId="175" fontId="73" fillId="28" borderId="22" xfId="0" applyNumberFormat="1" applyFont="1" applyFill="1" applyBorder="1" applyAlignment="1">
      <alignment horizontal="right" vertical="center" wrapText="1"/>
    </xf>
    <xf numFmtId="175" fontId="73" fillId="28" borderId="44" xfId="0" applyNumberFormat="1" applyFont="1" applyFill="1" applyBorder="1" applyAlignment="1">
      <alignment horizontal="right" vertical="center" wrapText="1"/>
    </xf>
    <xf numFmtId="175" fontId="65" fillId="28" borderId="44" xfId="0" applyNumberFormat="1" applyFont="1" applyFill="1" applyBorder="1" applyAlignment="1">
      <alignment horizontal="right" vertical="center" wrapText="1"/>
    </xf>
    <xf numFmtId="175" fontId="65" fillId="31" borderId="15" xfId="0" applyNumberFormat="1" applyFont="1" applyFill="1" applyBorder="1" applyAlignment="1">
      <alignment horizontal="right" vertical="center" wrapText="1"/>
    </xf>
    <xf numFmtId="175" fontId="65" fillId="28" borderId="20" xfId="0" applyNumberFormat="1" applyFont="1" applyFill="1" applyBorder="1" applyAlignment="1">
      <alignment horizontal="right" vertical="center" wrapText="1"/>
    </xf>
    <xf numFmtId="175" fontId="62" fillId="28" borderId="0" xfId="0" applyNumberFormat="1" applyFont="1" applyFill="1" applyBorder="1" applyAlignment="1">
      <alignment horizontal="right" vertical="center" wrapText="1"/>
    </xf>
    <xf numFmtId="175" fontId="73" fillId="28" borderId="20" xfId="0" applyNumberFormat="1" applyFont="1" applyFill="1" applyBorder="1" applyAlignment="1">
      <alignment horizontal="right" vertical="center" wrapText="1"/>
    </xf>
    <xf numFmtId="175" fontId="62" fillId="28" borderId="15" xfId="0" applyNumberFormat="1" applyFont="1" applyFill="1" applyBorder="1" applyAlignment="1">
      <alignment horizontal="right" vertical="center" wrapText="1"/>
    </xf>
    <xf numFmtId="175" fontId="65" fillId="28" borderId="15" xfId="0" applyNumberFormat="1" applyFont="1" applyFill="1" applyBorder="1" applyAlignment="1">
      <alignment horizontal="right" vertical="center" wrapText="1"/>
    </xf>
    <xf numFmtId="175" fontId="62" fillId="28" borderId="14" xfId="0" applyNumberFormat="1" applyFont="1" applyFill="1" applyBorder="1" applyAlignment="1">
      <alignment horizontal="right" vertical="center" wrapText="1"/>
    </xf>
    <xf numFmtId="175" fontId="65" fillId="28" borderId="14" xfId="0" applyNumberFormat="1" applyFont="1" applyFill="1" applyBorder="1" applyAlignment="1">
      <alignment horizontal="right" vertical="center" wrapText="1"/>
    </xf>
    <xf numFmtId="175" fontId="62" fillId="31" borderId="14" xfId="0" applyNumberFormat="1" applyFont="1" applyFill="1" applyBorder="1" applyAlignment="1">
      <alignment horizontal="right" vertical="center" wrapText="1"/>
    </xf>
    <xf numFmtId="175" fontId="65" fillId="31" borderId="14" xfId="0" applyNumberFormat="1" applyFont="1" applyFill="1" applyBorder="1" applyAlignment="1">
      <alignment horizontal="right" vertical="center" wrapText="1"/>
    </xf>
    <xf numFmtId="175" fontId="65" fillId="28" borderId="40" xfId="0" applyNumberFormat="1" applyFont="1" applyFill="1" applyBorder="1" applyAlignment="1">
      <alignment horizontal="right" vertical="center" wrapText="1"/>
    </xf>
    <xf numFmtId="175" fontId="65" fillId="28" borderId="41" xfId="0" applyNumberFormat="1" applyFont="1" applyFill="1" applyBorder="1" applyAlignment="1">
      <alignment horizontal="right" vertical="center" wrapText="1"/>
    </xf>
    <xf numFmtId="175" fontId="75" fillId="28" borderId="22" xfId="0" applyNumberFormat="1" applyFont="1" applyFill="1" applyBorder="1" applyAlignment="1">
      <alignment horizontal="right" vertical="center" wrapText="1"/>
    </xf>
    <xf numFmtId="4" fontId="62" fillId="28" borderId="22" xfId="0" applyNumberFormat="1" applyFont="1" applyFill="1" applyBorder="1" applyAlignment="1">
      <alignment horizontal="right" vertical="center" wrapText="1"/>
    </xf>
    <xf numFmtId="4" fontId="65" fillId="28" borderId="22" xfId="0" applyNumberFormat="1" applyFont="1" applyFill="1" applyBorder="1" applyAlignment="1">
      <alignment horizontal="right" vertical="center" wrapText="1"/>
    </xf>
    <xf numFmtId="4" fontId="62" fillId="28" borderId="44" xfId="0" applyNumberFormat="1" applyFont="1" applyFill="1" applyBorder="1" applyAlignment="1">
      <alignment horizontal="right" vertical="center" wrapText="1"/>
    </xf>
    <xf numFmtId="175" fontId="62" fillId="28" borderId="15" xfId="0" applyNumberFormat="1" applyFont="1" applyFill="1" applyBorder="1" applyAlignment="1">
      <alignment horizontal="right" vertical="center"/>
    </xf>
    <xf numFmtId="175" fontId="62" fillId="28" borderId="40" xfId="0" applyNumberFormat="1" applyFont="1" applyFill="1" applyBorder="1" applyAlignment="1">
      <alignment horizontal="right" vertical="center"/>
    </xf>
    <xf numFmtId="175" fontId="62" fillId="28" borderId="22" xfId="0" applyNumberFormat="1" applyFont="1" applyFill="1" applyBorder="1" applyAlignment="1">
      <alignment horizontal="right" vertical="center"/>
    </xf>
    <xf numFmtId="175" fontId="62" fillId="28" borderId="25" xfId="0" applyNumberFormat="1" applyFont="1" applyFill="1" applyBorder="1" applyAlignment="1">
      <alignment horizontal="right" vertical="center"/>
    </xf>
    <xf numFmtId="176" fontId="62" fillId="28" borderId="38" xfId="0" applyNumberFormat="1" applyFont="1" applyFill="1" applyBorder="1" applyAlignment="1">
      <alignment horizontal="right" vertical="center" wrapText="1"/>
    </xf>
    <xf numFmtId="0" fontId="64" fillId="28" borderId="0" xfId="0" applyFont="1" applyFill="1" applyBorder="1" applyAlignment="1">
      <alignment horizontal="right" vertical="center"/>
    </xf>
    <xf numFmtId="0" fontId="69" fillId="0" borderId="0" xfId="0" applyFont="1" applyFill="1" applyAlignment="1">
      <alignment horizontal="right" vertical="center"/>
    </xf>
    <xf numFmtId="176" fontId="62" fillId="28" borderId="51" xfId="0" applyNumberFormat="1" applyFont="1" applyFill="1" applyBorder="1" applyAlignment="1">
      <alignment horizontal="right" vertical="center" wrapText="1"/>
    </xf>
    <xf numFmtId="176" fontId="62" fillId="28" borderId="15" xfId="0" applyNumberFormat="1" applyFont="1" applyFill="1" applyBorder="1" applyAlignment="1">
      <alignment horizontal="right" vertical="center" wrapText="1"/>
    </xf>
    <xf numFmtId="175" fontId="65" fillId="31" borderId="0" xfId="0" applyNumberFormat="1" applyFont="1" applyFill="1" applyBorder="1" applyAlignment="1">
      <alignment horizontal="right" vertical="center" wrapText="1"/>
    </xf>
    <xf numFmtId="176" fontId="62" fillId="31" borderId="15" xfId="0" applyNumberFormat="1" applyFont="1" applyFill="1" applyBorder="1" applyAlignment="1">
      <alignment horizontal="right" vertical="center" wrapText="1"/>
    </xf>
    <xf numFmtId="176" fontId="62" fillId="31" borderId="16" xfId="0" applyNumberFormat="1" applyFont="1" applyFill="1" applyBorder="1" applyAlignment="1">
      <alignment horizontal="right" vertical="center" wrapText="1"/>
    </xf>
    <xf numFmtId="175" fontId="62" fillId="28" borderId="52" xfId="0" applyNumberFormat="1" applyFont="1" applyFill="1" applyBorder="1" applyAlignment="1">
      <alignment horizontal="right" vertical="center" wrapText="1"/>
    </xf>
    <xf numFmtId="176" fontId="62" fillId="28" borderId="40" xfId="0" applyNumberFormat="1" applyFont="1" applyFill="1" applyBorder="1" applyAlignment="1">
      <alignment vertical="center" wrapText="1"/>
    </xf>
    <xf numFmtId="176" fontId="62" fillId="28" borderId="20" xfId="0" applyNumberFormat="1" applyFont="1" applyFill="1" applyBorder="1" applyAlignment="1">
      <alignment vertical="center" wrapText="1"/>
    </xf>
    <xf numFmtId="176" fontId="62" fillId="28" borderId="20" xfId="0" applyNumberFormat="1" applyFont="1" applyFill="1" applyBorder="1" applyAlignment="1">
      <alignment horizontal="right" vertical="center" wrapText="1"/>
    </xf>
    <xf numFmtId="176" fontId="62" fillId="28" borderId="41" xfId="0" applyNumberFormat="1" applyFont="1" applyFill="1" applyBorder="1" applyAlignment="1">
      <alignment horizontal="right" vertical="center" wrapText="1"/>
    </xf>
    <xf numFmtId="175" fontId="65" fillId="28" borderId="52" xfId="0" applyNumberFormat="1" applyFont="1" applyFill="1" applyBorder="1" applyAlignment="1">
      <alignment horizontal="right" vertical="center" wrapText="1"/>
    </xf>
    <xf numFmtId="176" fontId="62" fillId="28" borderId="40" xfId="0" applyNumberFormat="1" applyFont="1" applyFill="1" applyBorder="1" applyAlignment="1">
      <alignment horizontal="right" vertical="center" wrapText="1"/>
    </xf>
    <xf numFmtId="175" fontId="65" fillId="28" borderId="0" xfId="0" applyNumberFormat="1" applyFont="1" applyFill="1" applyBorder="1" applyAlignment="1">
      <alignment horizontal="right" vertical="center" wrapText="1"/>
    </xf>
    <xf numFmtId="176" fontId="62" fillId="28" borderId="14" xfId="0" applyNumberFormat="1" applyFont="1" applyFill="1" applyBorder="1" applyAlignment="1">
      <alignment horizontal="right" vertical="center" wrapText="1"/>
    </xf>
    <xf numFmtId="176" fontId="62" fillId="28" borderId="21" xfId="0" applyNumberFormat="1" applyFont="1" applyFill="1" applyBorder="1" applyAlignment="1">
      <alignment horizontal="right" vertical="center" wrapText="1"/>
    </xf>
    <xf numFmtId="175" fontId="68" fillId="31" borderId="18" xfId="0" applyNumberFormat="1" applyFont="1" applyFill="1" applyBorder="1" applyAlignment="1">
      <alignment vertical="center" wrapText="1"/>
    </xf>
    <xf numFmtId="175" fontId="76" fillId="28" borderId="22" xfId="0" applyNumberFormat="1" applyFont="1" applyFill="1" applyBorder="1" applyAlignment="1">
      <alignment horizontal="right" vertical="center" wrapText="1"/>
    </xf>
    <xf numFmtId="176" fontId="62" fillId="31" borderId="17" xfId="0" applyNumberFormat="1" applyFont="1" applyFill="1" applyBorder="1" applyAlignment="1">
      <alignment horizontal="right" vertical="center" wrapText="1"/>
    </xf>
    <xf numFmtId="176" fontId="62" fillId="28" borderId="16" xfId="0" applyNumberFormat="1" applyFont="1" applyFill="1" applyBorder="1" applyAlignment="1">
      <alignment horizontal="right" vertical="center" wrapText="1"/>
    </xf>
    <xf numFmtId="176" fontId="62" fillId="28" borderId="17" xfId="0" applyNumberFormat="1" applyFont="1" applyFill="1" applyBorder="1" applyAlignment="1">
      <alignment horizontal="right" vertical="center" wrapText="1"/>
    </xf>
    <xf numFmtId="176" fontId="62" fillId="28" borderId="31" xfId="0" applyNumberFormat="1" applyFont="1" applyFill="1" applyBorder="1" applyAlignment="1">
      <alignment horizontal="right" vertical="center" wrapText="1"/>
    </xf>
    <xf numFmtId="176" fontId="62" fillId="28" borderId="29" xfId="0" applyNumberFormat="1" applyFont="1" applyFill="1" applyBorder="1" applyAlignment="1">
      <alignment horizontal="right" vertical="center" wrapText="1"/>
    </xf>
    <xf numFmtId="175" fontId="62" fillId="28" borderId="40" xfId="0" applyNumberFormat="1" applyFont="1" applyFill="1" applyBorder="1" applyAlignment="1">
      <alignment horizontal="right" vertical="center" wrapText="1"/>
    </xf>
    <xf numFmtId="175" fontId="62" fillId="28" borderId="41" xfId="0" applyNumberFormat="1" applyFont="1" applyFill="1" applyBorder="1" applyAlignment="1">
      <alignment horizontal="right" vertical="center" wrapText="1"/>
    </xf>
    <xf numFmtId="175" fontId="82" fillId="28" borderId="20" xfId="0" applyNumberFormat="1" applyFont="1" applyFill="1" applyBorder="1" applyAlignment="1">
      <alignment horizontal="right" vertical="center" wrapText="1"/>
    </xf>
    <xf numFmtId="175" fontId="82" fillId="28" borderId="22" xfId="0" applyNumberFormat="1" applyFont="1" applyFill="1" applyBorder="1" applyAlignment="1">
      <alignment horizontal="right" vertical="center" wrapText="1"/>
    </xf>
    <xf numFmtId="175" fontId="82" fillId="28" borderId="44" xfId="0" applyNumberFormat="1" applyFont="1" applyFill="1" applyBorder="1" applyAlignment="1">
      <alignment horizontal="right" vertical="center" wrapText="1"/>
    </xf>
    <xf numFmtId="0" fontId="83" fillId="0" borderId="0" xfId="0" applyFont="1"/>
    <xf numFmtId="0" fontId="84" fillId="0" borderId="0" xfId="0" applyFont="1"/>
    <xf numFmtId="2" fontId="85" fillId="0" borderId="37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2" fontId="85" fillId="0" borderId="50" xfId="0" applyNumberFormat="1" applyFont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 wrapText="1"/>
    </xf>
    <xf numFmtId="4" fontId="87" fillId="0" borderId="3" xfId="0" applyNumberFormat="1" applyFont="1" applyFill="1" applyBorder="1" applyAlignment="1">
      <alignment horizontal="center" vertical="center" wrapText="1"/>
    </xf>
    <xf numFmtId="4" fontId="86" fillId="0" borderId="3" xfId="0" applyNumberFormat="1" applyFont="1" applyFill="1" applyBorder="1" applyAlignment="1">
      <alignment horizontal="center" vertical="center" wrapText="1"/>
    </xf>
    <xf numFmtId="4" fontId="88" fillId="0" borderId="3" xfId="0" applyNumberFormat="1" applyFont="1" applyFill="1" applyBorder="1" applyAlignment="1">
      <alignment horizontal="center" vertical="center" wrapText="1"/>
    </xf>
    <xf numFmtId="0" fontId="86" fillId="0" borderId="37" xfId="0" applyFont="1" applyFill="1" applyBorder="1" applyAlignment="1">
      <alignment horizontal="center" vertical="center" wrapText="1"/>
    </xf>
    <xf numFmtId="4" fontId="88" fillId="0" borderId="53" xfId="0" applyNumberFormat="1" applyFont="1" applyFill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  <xf numFmtId="4" fontId="86" fillId="0" borderId="54" xfId="0" applyNumberFormat="1" applyFont="1" applyFill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/>
    </xf>
    <xf numFmtId="0" fontId="86" fillId="0" borderId="3" xfId="0" applyNumberFormat="1" applyFont="1" applyBorder="1" applyAlignment="1">
      <alignment horizontal="center" vertical="center" wrapText="1"/>
    </xf>
    <xf numFmtId="4" fontId="86" fillId="0" borderId="3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4" fontId="86" fillId="0" borderId="0" xfId="0" applyNumberFormat="1" applyFont="1" applyBorder="1" applyAlignment="1">
      <alignment vertical="center" wrapText="1"/>
    </xf>
    <xf numFmtId="4" fontId="86" fillId="0" borderId="0" xfId="0" applyNumberFormat="1" applyFont="1" applyBorder="1" applyAlignment="1">
      <alignment horizontal="right" vertical="center" wrapText="1"/>
    </xf>
    <xf numFmtId="4" fontId="89" fillId="0" borderId="0" xfId="0" applyNumberFormat="1" applyFont="1" applyBorder="1" applyAlignment="1">
      <alignment horizontal="right" vertical="center" wrapText="1"/>
    </xf>
    <xf numFmtId="4" fontId="90" fillId="0" borderId="0" xfId="0" applyNumberFormat="1" applyFont="1" applyBorder="1" applyAlignment="1">
      <alignment vertical="center" wrapText="1"/>
    </xf>
    <xf numFmtId="4" fontId="83" fillId="0" borderId="0" xfId="0" applyNumberFormat="1" applyFont="1"/>
    <xf numFmtId="175" fontId="73" fillId="28" borderId="0" xfId="0" applyNumberFormat="1" applyFont="1" applyFill="1" applyBorder="1" applyAlignment="1">
      <alignment horizontal="right" vertical="center" wrapText="1"/>
    </xf>
    <xf numFmtId="4" fontId="62" fillId="28" borderId="20" xfId="0" applyNumberFormat="1" applyFont="1" applyFill="1" applyBorder="1" applyAlignment="1">
      <alignment horizontal="right" vertical="center" wrapText="1"/>
    </xf>
    <xf numFmtId="4" fontId="65" fillId="28" borderId="20" xfId="0" applyNumberFormat="1" applyFont="1" applyFill="1" applyBorder="1" applyAlignment="1">
      <alignment horizontal="right" vertical="center" wrapText="1"/>
    </xf>
    <xf numFmtId="175" fontId="62" fillId="28" borderId="0" xfId="0" applyNumberFormat="1" applyFont="1" applyFill="1" applyAlignment="1">
      <alignment vertical="center" wrapText="1"/>
    </xf>
    <xf numFmtId="175" fontId="82" fillId="28" borderId="52" xfId="0" applyNumberFormat="1" applyFont="1" applyFill="1" applyBorder="1" applyAlignment="1">
      <alignment horizontal="right" vertical="center" wrapText="1"/>
    </xf>
    <xf numFmtId="176" fontId="73" fillId="28" borderId="20" xfId="0" applyNumberFormat="1" applyFont="1" applyFill="1" applyBorder="1" applyAlignment="1">
      <alignment horizontal="right" vertical="center" wrapText="1"/>
    </xf>
    <xf numFmtId="176" fontId="73" fillId="28" borderId="21" xfId="0" applyNumberFormat="1" applyFont="1" applyFill="1" applyBorder="1" applyAlignment="1">
      <alignment horizontal="right" vertical="center" wrapText="1"/>
    </xf>
    <xf numFmtId="4" fontId="73" fillId="28" borderId="22" xfId="0" applyNumberFormat="1" applyFont="1" applyFill="1" applyBorder="1" applyAlignment="1">
      <alignment horizontal="right" vertical="center" wrapText="1"/>
    </xf>
    <xf numFmtId="175" fontId="62" fillId="28" borderId="42" xfId="0" applyNumberFormat="1" applyFont="1" applyFill="1" applyBorder="1" applyAlignment="1">
      <alignment horizontal="right" vertical="center" wrapText="1"/>
    </xf>
    <xf numFmtId="175" fontId="62" fillId="28" borderId="21" xfId="0" applyNumberFormat="1" applyFont="1" applyFill="1" applyBorder="1" applyAlignment="1">
      <alignment horizontal="right" vertical="center" wrapText="1"/>
    </xf>
    <xf numFmtId="175" fontId="62" fillId="28" borderId="3" xfId="0" applyNumberFormat="1" applyFont="1" applyFill="1" applyBorder="1" applyAlignment="1">
      <alignment horizontal="right" vertical="center" wrapText="1"/>
    </xf>
    <xf numFmtId="175" fontId="62" fillId="28" borderId="39" xfId="0" applyNumberFormat="1" applyFont="1" applyFill="1" applyBorder="1" applyAlignment="1">
      <alignment horizontal="right" vertical="center" wrapText="1"/>
    </xf>
    <xf numFmtId="175" fontId="62" fillId="31" borderId="18" xfId="0" applyNumberFormat="1" applyFont="1" applyFill="1" applyBorder="1" applyAlignment="1">
      <alignment horizontal="right" vertical="center" wrapText="1"/>
    </xf>
    <xf numFmtId="175" fontId="71" fillId="28" borderId="52" xfId="0" applyNumberFormat="1" applyFont="1" applyFill="1" applyBorder="1" applyAlignment="1">
      <alignment horizontal="right" vertical="center" wrapText="1"/>
    </xf>
    <xf numFmtId="176" fontId="71" fillId="28" borderId="20" xfId="0" applyNumberFormat="1" applyFont="1" applyFill="1" applyBorder="1" applyAlignment="1">
      <alignment vertical="center" wrapText="1"/>
    </xf>
    <xf numFmtId="175" fontId="71" fillId="28" borderId="20" xfId="0" applyNumberFormat="1" applyFont="1" applyFill="1" applyBorder="1" applyAlignment="1">
      <alignment horizontal="right" vertical="center" wrapText="1"/>
    </xf>
    <xf numFmtId="176" fontId="71" fillId="28" borderId="21" xfId="0" applyNumberFormat="1" applyFont="1" applyFill="1" applyBorder="1" applyAlignment="1">
      <alignment horizontal="right" vertical="center" wrapText="1"/>
    </xf>
    <xf numFmtId="176" fontId="71" fillId="28" borderId="20" xfId="0" applyNumberFormat="1" applyFont="1" applyFill="1" applyBorder="1" applyAlignment="1">
      <alignment horizontal="right" vertical="center" wrapText="1"/>
    </xf>
    <xf numFmtId="175" fontId="62" fillId="0" borderId="22" xfId="0" applyNumberFormat="1" applyFont="1" applyFill="1" applyBorder="1" applyAlignment="1">
      <alignment horizontal="right" vertical="center" wrapText="1"/>
    </xf>
    <xf numFmtId="175" fontId="73" fillId="0" borderId="22" xfId="0" applyNumberFormat="1" applyFont="1" applyFill="1" applyBorder="1" applyAlignment="1">
      <alignment horizontal="right" vertical="center" wrapText="1"/>
    </xf>
    <xf numFmtId="175" fontId="62" fillId="0" borderId="20" xfId="0" applyNumberFormat="1" applyFont="1" applyFill="1" applyBorder="1" applyAlignment="1">
      <alignment horizontal="right" vertical="center" wrapText="1"/>
    </xf>
    <xf numFmtId="175" fontId="62" fillId="0" borderId="44" xfId="0" applyNumberFormat="1" applyFont="1" applyFill="1" applyBorder="1" applyAlignment="1">
      <alignment horizontal="right" vertical="center" wrapText="1"/>
    </xf>
    <xf numFmtId="175" fontId="62" fillId="28" borderId="0" xfId="0" applyNumberFormat="1" applyFont="1" applyFill="1" applyBorder="1" applyAlignment="1">
      <alignment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8" fillId="28" borderId="36" xfId="0" applyFont="1" applyFill="1" applyBorder="1" applyAlignment="1">
      <alignment horizontal="left" vertical="center"/>
    </xf>
    <xf numFmtId="0" fontId="78" fillId="28" borderId="31" xfId="0" applyFont="1" applyFill="1" applyBorder="1" applyAlignment="1">
      <alignment horizontal="left" vertical="center"/>
    </xf>
    <xf numFmtId="0" fontId="78" fillId="28" borderId="33" xfId="0" applyFont="1" applyFill="1" applyBorder="1" applyAlignment="1">
      <alignment horizontal="left" vertical="center"/>
    </xf>
    <xf numFmtId="0" fontId="78" fillId="28" borderId="12" xfId="0" applyFont="1" applyFill="1" applyBorder="1" applyAlignment="1">
      <alignment horizontal="left" vertical="center"/>
    </xf>
    <xf numFmtId="0" fontId="78" fillId="0" borderId="28" xfId="0" applyFont="1" applyBorder="1" applyAlignment="1">
      <alignment horizontal="left" vertical="center" wrapText="1"/>
    </xf>
    <xf numFmtId="0" fontId="78" fillId="0" borderId="17" xfId="0" applyFont="1" applyBorder="1" applyAlignment="1">
      <alignment horizontal="left" vertical="center" wrapText="1"/>
    </xf>
    <xf numFmtId="0" fontId="64" fillId="0" borderId="28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8" fillId="28" borderId="13" xfId="0" applyFont="1" applyFill="1" applyBorder="1" applyAlignment="1">
      <alignment horizontal="center"/>
    </xf>
    <xf numFmtId="0" fontId="78" fillId="28" borderId="17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62" fillId="28" borderId="31" xfId="0" applyFont="1" applyFill="1" applyBorder="1" applyAlignment="1">
      <alignment horizontal="center" vertical="center" wrapText="1"/>
    </xf>
    <xf numFmtId="0" fontId="62" fillId="28" borderId="24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28" borderId="57" xfId="0" applyFont="1" applyFill="1" applyBorder="1" applyAlignment="1">
      <alignment horizontal="center" vertical="center" wrapText="1"/>
    </xf>
    <xf numFmtId="0" fontId="62" fillId="28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right" vertical="center"/>
    </xf>
    <xf numFmtId="0" fontId="78" fillId="28" borderId="34" xfId="0" applyFont="1" applyFill="1" applyBorder="1" applyAlignment="1">
      <alignment horizontal="left" vertical="center"/>
    </xf>
    <xf numFmtId="0" fontId="78" fillId="28" borderId="35" xfId="0" applyFont="1" applyFill="1" applyBorder="1" applyAlignment="1">
      <alignment horizontal="left" vertical="center"/>
    </xf>
    <xf numFmtId="0" fontId="78" fillId="28" borderId="27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left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N340"/>
  <sheetViews>
    <sheetView tabSelected="1" view="pageLayout" topLeftCell="A103" zoomScale="75" zoomScaleNormal="100" zoomScaleSheetLayoutView="75" zoomScalePageLayoutView="75" workbookViewId="0">
      <selection activeCell="M102" sqref="M102:N105"/>
    </sheetView>
  </sheetViews>
  <sheetFormatPr defaultRowHeight="30"/>
  <cols>
    <col min="1" max="1" width="86.42578125" style="7" customWidth="1"/>
    <col min="2" max="2" width="10.85546875" style="8" customWidth="1"/>
    <col min="3" max="3" width="15" style="8" customWidth="1"/>
    <col min="4" max="4" width="19.28515625" style="8" customWidth="1"/>
    <col min="5" max="5" width="18.42578125" style="8" customWidth="1"/>
    <col min="6" max="6" width="17.85546875" style="7" customWidth="1"/>
    <col min="7" max="7" width="18" style="7" customWidth="1"/>
    <col min="8" max="8" width="18.5703125" style="7" customWidth="1"/>
    <col min="9" max="9" width="18.140625" style="7" customWidth="1"/>
    <col min="10" max="10" width="18.85546875" style="7" customWidth="1"/>
    <col min="11" max="11" width="21.42578125" style="7" customWidth="1"/>
    <col min="12" max="12" width="9.140625" style="1" hidden="1" customWidth="1"/>
    <col min="13" max="13" width="16.140625" style="1" customWidth="1"/>
    <col min="14" max="14" width="14.42578125" style="1" customWidth="1"/>
    <col min="15" max="16384" width="9.140625" style="1"/>
  </cols>
  <sheetData>
    <row r="1" spans="1:12" s="5" customFormat="1" ht="46.5" customHeight="1">
      <c r="B1" s="6"/>
      <c r="C1" s="6"/>
      <c r="D1" s="6"/>
      <c r="E1" s="6"/>
      <c r="G1" s="246" t="s">
        <v>210</v>
      </c>
      <c r="H1" s="246"/>
      <c r="I1" s="246"/>
      <c r="J1" s="246"/>
      <c r="K1" s="246"/>
    </row>
    <row r="2" spans="1:12" s="2" customFormat="1" ht="20.25" customHeight="1">
      <c r="A2" s="43"/>
      <c r="B2" s="44"/>
      <c r="C2" s="44"/>
      <c r="D2" s="44"/>
      <c r="E2" s="44"/>
      <c r="F2" s="43"/>
      <c r="G2" s="45"/>
      <c r="H2" s="45"/>
      <c r="I2" s="45"/>
      <c r="J2" s="45"/>
      <c r="K2" s="45"/>
    </row>
    <row r="3" spans="1:12" s="2" customFormat="1" ht="19.5">
      <c r="A3" s="43"/>
      <c r="B3" s="44"/>
      <c r="C3" s="44"/>
      <c r="D3" s="46"/>
      <c r="E3" s="46"/>
      <c r="F3" s="47"/>
      <c r="G3" s="47" t="s">
        <v>37</v>
      </c>
      <c r="H3" s="47"/>
      <c r="I3" s="47"/>
      <c r="J3" s="47"/>
      <c r="K3" s="43"/>
    </row>
    <row r="4" spans="1:12" s="2" customFormat="1" ht="24" customHeight="1">
      <c r="A4" s="43" t="s">
        <v>31</v>
      </c>
      <c r="B4" s="44"/>
      <c r="C4" s="44"/>
      <c r="D4" s="46"/>
      <c r="E4" s="46"/>
      <c r="F4" s="47"/>
      <c r="G4" s="47"/>
      <c r="H4" s="47"/>
      <c r="I4" s="47"/>
      <c r="J4" s="47"/>
      <c r="K4" s="43"/>
    </row>
    <row r="5" spans="1:12" s="2" customFormat="1" ht="24" customHeight="1">
      <c r="A5" s="43" t="s">
        <v>211</v>
      </c>
      <c r="B5" s="44"/>
      <c r="C5" s="44"/>
      <c r="D5" s="46"/>
      <c r="E5" s="46"/>
      <c r="F5" s="47"/>
      <c r="G5" s="47" t="s">
        <v>38</v>
      </c>
      <c r="H5" s="47"/>
      <c r="I5" s="47"/>
      <c r="J5" s="47"/>
      <c r="K5" s="43" t="s">
        <v>39</v>
      </c>
    </row>
    <row r="6" spans="1:12" s="2" customFormat="1" ht="24" customHeight="1">
      <c r="A6" s="43" t="s">
        <v>41</v>
      </c>
      <c r="B6" s="44"/>
      <c r="C6" s="44"/>
      <c r="D6" s="46"/>
      <c r="E6" s="46"/>
      <c r="F6" s="47"/>
      <c r="G6" s="47"/>
      <c r="H6" s="47"/>
      <c r="I6" s="47"/>
      <c r="J6" s="47"/>
      <c r="K6" s="43"/>
    </row>
    <row r="7" spans="1:12" s="2" customFormat="1" ht="24" customHeight="1" thickBot="1">
      <c r="A7" s="43" t="s">
        <v>245</v>
      </c>
      <c r="B7" s="44"/>
      <c r="C7" s="44"/>
      <c r="D7" s="46"/>
      <c r="E7" s="46"/>
      <c r="F7" s="47"/>
      <c r="G7" s="47"/>
      <c r="H7" s="47"/>
      <c r="I7" s="47"/>
      <c r="J7" s="47"/>
      <c r="K7" s="43"/>
    </row>
    <row r="8" spans="1:12" s="2" customFormat="1" ht="24" customHeight="1">
      <c r="A8" s="43" t="s">
        <v>30</v>
      </c>
      <c r="B8" s="44"/>
      <c r="C8" s="44"/>
      <c r="D8" s="46"/>
      <c r="E8" s="46"/>
      <c r="F8" s="47"/>
      <c r="G8" s="47"/>
      <c r="H8" s="43"/>
      <c r="I8" s="247" t="s">
        <v>20</v>
      </c>
      <c r="J8" s="248"/>
      <c r="K8" s="48"/>
      <c r="L8" s="11" t="s">
        <v>19</v>
      </c>
    </row>
    <row r="9" spans="1:12" s="2" customFormat="1" ht="24" customHeight="1">
      <c r="A9" s="43" t="s">
        <v>31</v>
      </c>
      <c r="B9" s="44"/>
      <c r="C9" s="44"/>
      <c r="D9" s="46"/>
      <c r="E9" s="46"/>
      <c r="F9" s="47"/>
      <c r="G9" s="47"/>
      <c r="H9" s="43"/>
      <c r="I9" s="249" t="s">
        <v>21</v>
      </c>
      <c r="J9" s="250"/>
      <c r="K9" s="49"/>
      <c r="L9" s="11"/>
    </row>
    <row r="10" spans="1:12" s="2" customFormat="1" ht="24" customHeight="1">
      <c r="A10" s="43" t="s">
        <v>40</v>
      </c>
      <c r="B10" s="44"/>
      <c r="C10" s="44"/>
      <c r="D10" s="46"/>
      <c r="E10" s="46"/>
      <c r="F10" s="47"/>
      <c r="G10" s="47"/>
      <c r="H10" s="43"/>
      <c r="I10" s="249" t="s">
        <v>22</v>
      </c>
      <c r="J10" s="250"/>
      <c r="K10" s="49"/>
      <c r="L10" s="11"/>
    </row>
    <row r="11" spans="1:12" s="2" customFormat="1" ht="24" customHeight="1">
      <c r="A11" s="43" t="s">
        <v>41</v>
      </c>
      <c r="B11" s="44"/>
      <c r="C11" s="44"/>
      <c r="D11" s="46"/>
      <c r="E11" s="46"/>
      <c r="F11" s="47"/>
      <c r="G11" s="47"/>
      <c r="H11" s="43"/>
      <c r="I11" s="249" t="s">
        <v>23</v>
      </c>
      <c r="J11" s="250"/>
      <c r="K11" s="49"/>
      <c r="L11" s="11"/>
    </row>
    <row r="12" spans="1:12" s="2" customFormat="1" ht="24" customHeight="1" thickBot="1">
      <c r="A12" s="43" t="s">
        <v>42</v>
      </c>
      <c r="B12" s="44"/>
      <c r="C12" s="44"/>
      <c r="D12" s="46"/>
      <c r="E12" s="46"/>
      <c r="F12" s="47"/>
      <c r="G12" s="47"/>
      <c r="H12" s="43"/>
      <c r="I12" s="271" t="s">
        <v>24</v>
      </c>
      <c r="J12" s="272"/>
      <c r="K12" s="50"/>
      <c r="L12" s="11"/>
    </row>
    <row r="13" spans="1:12" s="2" customFormat="1" ht="19.5">
      <c r="A13" s="43" t="s">
        <v>30</v>
      </c>
      <c r="B13" s="44"/>
      <c r="C13" s="44"/>
      <c r="D13" s="46"/>
      <c r="E13" s="46"/>
      <c r="F13" s="47"/>
      <c r="G13" s="47"/>
      <c r="H13" s="47"/>
      <c r="I13" s="47"/>
      <c r="J13" s="47"/>
      <c r="K13" s="43"/>
    </row>
    <row r="14" spans="1:12" s="2" customFormat="1" ht="18" customHeight="1" thickBot="1">
      <c r="A14" s="43"/>
      <c r="B14" s="274"/>
      <c r="C14" s="274"/>
      <c r="D14" s="274"/>
      <c r="E14" s="274"/>
      <c r="F14" s="274"/>
      <c r="G14" s="47"/>
      <c r="H14" s="47"/>
      <c r="I14" s="273"/>
      <c r="J14" s="273"/>
      <c r="K14" s="43"/>
    </row>
    <row r="15" spans="1:12" s="2" customFormat="1" ht="18" customHeight="1" thickBot="1">
      <c r="A15" s="51" t="s">
        <v>43</v>
      </c>
      <c r="B15" s="52"/>
      <c r="C15" s="243">
        <v>2020</v>
      </c>
      <c r="D15" s="244"/>
      <c r="E15" s="244"/>
      <c r="F15" s="244"/>
      <c r="G15" s="244"/>
      <c r="H15" s="245"/>
      <c r="I15" s="275" t="s">
        <v>15</v>
      </c>
      <c r="J15" s="276"/>
      <c r="K15" s="277"/>
      <c r="L15" s="12"/>
    </row>
    <row r="16" spans="1:12" s="2" customFormat="1" ht="18" customHeight="1" thickBot="1">
      <c r="A16" s="53" t="s">
        <v>44</v>
      </c>
      <c r="B16" s="54"/>
      <c r="C16" s="243" t="s">
        <v>286</v>
      </c>
      <c r="D16" s="244"/>
      <c r="E16" s="244"/>
      <c r="F16" s="244"/>
      <c r="G16" s="244"/>
      <c r="H16" s="245"/>
      <c r="I16" s="251" t="s">
        <v>45</v>
      </c>
      <c r="J16" s="252"/>
      <c r="K16" s="55">
        <v>42352786</v>
      </c>
      <c r="L16" s="12"/>
    </row>
    <row r="17" spans="1:12" s="2" customFormat="1" ht="18" customHeight="1" thickBot="1">
      <c r="A17" s="53" t="s">
        <v>46</v>
      </c>
      <c r="B17" s="54"/>
      <c r="C17" s="243" t="s">
        <v>287</v>
      </c>
      <c r="D17" s="244"/>
      <c r="E17" s="244"/>
      <c r="F17" s="244"/>
      <c r="G17" s="244"/>
      <c r="H17" s="245"/>
      <c r="I17" s="251" t="s">
        <v>11</v>
      </c>
      <c r="J17" s="252"/>
      <c r="K17" s="55">
        <v>150</v>
      </c>
      <c r="L17" s="12"/>
    </row>
    <row r="18" spans="1:12" s="2" customFormat="1" ht="18" customHeight="1" thickBot="1">
      <c r="A18" s="53" t="s">
        <v>6</v>
      </c>
      <c r="B18" s="54"/>
      <c r="C18" s="243" t="s">
        <v>288</v>
      </c>
      <c r="D18" s="244"/>
      <c r="E18" s="244"/>
      <c r="F18" s="244"/>
      <c r="G18" s="244"/>
      <c r="H18" s="245"/>
      <c r="I18" s="251" t="s">
        <v>10</v>
      </c>
      <c r="J18" s="252"/>
      <c r="K18" s="55">
        <v>2610100000</v>
      </c>
      <c r="L18" s="12"/>
    </row>
    <row r="19" spans="1:12" s="2" customFormat="1" ht="18" customHeight="1" thickBot="1">
      <c r="A19" s="53" t="s">
        <v>47</v>
      </c>
      <c r="B19" s="54"/>
      <c r="C19" s="126"/>
      <c r="D19" s="127"/>
      <c r="E19" s="127"/>
      <c r="F19" s="127"/>
      <c r="G19" s="127"/>
      <c r="H19" s="127"/>
      <c r="I19" s="251" t="s">
        <v>4</v>
      </c>
      <c r="J19" s="252"/>
      <c r="K19" s="55"/>
      <c r="L19" s="12"/>
    </row>
    <row r="20" spans="1:12" s="2" customFormat="1" ht="18" customHeight="1" thickBot="1">
      <c r="A20" s="53" t="s">
        <v>48</v>
      </c>
      <c r="B20" s="54"/>
      <c r="C20" s="243" t="s">
        <v>289</v>
      </c>
      <c r="D20" s="244"/>
      <c r="E20" s="244"/>
      <c r="F20" s="244"/>
      <c r="G20" s="244"/>
      <c r="H20" s="245"/>
      <c r="I20" s="251" t="s">
        <v>3</v>
      </c>
      <c r="J20" s="252"/>
      <c r="K20" s="55"/>
      <c r="L20" s="12"/>
    </row>
    <row r="21" spans="1:12" s="2" customFormat="1" ht="18" customHeight="1" thickBot="1">
      <c r="A21" s="53" t="s">
        <v>49</v>
      </c>
      <c r="B21" s="54"/>
      <c r="C21" s="243" t="s">
        <v>290</v>
      </c>
      <c r="D21" s="244"/>
      <c r="E21" s="244"/>
      <c r="F21" s="244"/>
      <c r="G21" s="244"/>
      <c r="H21" s="245"/>
      <c r="I21" s="251" t="s">
        <v>50</v>
      </c>
      <c r="J21" s="252"/>
      <c r="K21" s="128">
        <v>86.1</v>
      </c>
      <c r="L21" s="12"/>
    </row>
    <row r="22" spans="1:12" s="2" customFormat="1" ht="18" customHeight="1" thickBot="1">
      <c r="A22" s="53" t="s">
        <v>51</v>
      </c>
      <c r="B22" s="125"/>
      <c r="C22" s="243" t="s">
        <v>55</v>
      </c>
      <c r="D22" s="244"/>
      <c r="E22" s="244"/>
      <c r="F22" s="244"/>
      <c r="G22" s="244"/>
      <c r="H22" s="245"/>
      <c r="I22" s="56"/>
      <c r="J22" s="57"/>
      <c r="K22" s="55"/>
      <c r="L22" s="13"/>
    </row>
    <row r="23" spans="1:12" s="2" customFormat="1" ht="18" customHeight="1" thickBot="1">
      <c r="A23" s="53" t="s">
        <v>7</v>
      </c>
      <c r="B23" s="54"/>
      <c r="C23" s="243" t="s">
        <v>291</v>
      </c>
      <c r="D23" s="244"/>
      <c r="E23" s="244"/>
      <c r="F23" s="244"/>
      <c r="G23" s="244"/>
      <c r="H23" s="245"/>
      <c r="I23" s="56"/>
      <c r="J23" s="57"/>
      <c r="K23" s="55"/>
      <c r="L23" s="12"/>
    </row>
    <row r="24" spans="1:12" s="2" customFormat="1" ht="18" customHeight="1" thickBot="1">
      <c r="A24" s="64" t="s">
        <v>212</v>
      </c>
      <c r="B24" s="54"/>
      <c r="C24" s="243">
        <v>1528.5</v>
      </c>
      <c r="D24" s="244"/>
      <c r="E24" s="244"/>
      <c r="F24" s="244"/>
      <c r="G24" s="244"/>
      <c r="H24" s="245"/>
      <c r="I24" s="251" t="s">
        <v>12</v>
      </c>
      <c r="J24" s="252"/>
      <c r="K24" s="55"/>
      <c r="L24" s="12"/>
    </row>
    <row r="25" spans="1:12" s="2" customFormat="1" ht="18" customHeight="1" thickBot="1">
      <c r="A25" s="53" t="s">
        <v>52</v>
      </c>
      <c r="B25" s="54"/>
      <c r="C25" s="243" t="s">
        <v>292</v>
      </c>
      <c r="D25" s="244"/>
      <c r="E25" s="244"/>
      <c r="F25" s="244"/>
      <c r="G25" s="244"/>
      <c r="H25" s="245"/>
      <c r="I25" s="251" t="s">
        <v>13</v>
      </c>
      <c r="J25" s="252"/>
      <c r="K25" s="55"/>
      <c r="L25" s="12"/>
    </row>
    <row r="26" spans="1:12" s="2" customFormat="1" ht="18" customHeight="1" thickBot="1">
      <c r="A26" s="53" t="s">
        <v>53</v>
      </c>
      <c r="B26" s="54"/>
      <c r="C26" s="243" t="s">
        <v>293</v>
      </c>
      <c r="D26" s="244"/>
      <c r="E26" s="244"/>
      <c r="F26" s="244"/>
      <c r="G26" s="244"/>
      <c r="H26" s="245"/>
      <c r="I26" s="58"/>
      <c r="J26" s="58"/>
      <c r="K26" s="58"/>
      <c r="L26" s="13"/>
    </row>
    <row r="27" spans="1:12" s="2" customFormat="1" ht="18" customHeight="1" thickBot="1">
      <c r="A27" s="53" t="s">
        <v>54</v>
      </c>
      <c r="B27" s="59"/>
      <c r="C27" s="253" t="s">
        <v>294</v>
      </c>
      <c r="D27" s="254"/>
      <c r="E27" s="254"/>
      <c r="F27" s="254"/>
      <c r="G27" s="254"/>
      <c r="H27" s="255"/>
      <c r="I27" s="43"/>
      <c r="J27" s="43"/>
      <c r="K27" s="43"/>
    </row>
    <row r="28" spans="1:12" s="2" customFormat="1" ht="15" customHeight="1">
      <c r="A28" s="14"/>
      <c r="B28" s="4"/>
      <c r="C28" s="4"/>
      <c r="D28" s="4"/>
      <c r="E28" s="4"/>
    </row>
    <row r="29" spans="1:12" s="2" customFormat="1" ht="23.25" customHeight="1">
      <c r="A29" s="262" t="s">
        <v>295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1:12" s="2" customFormat="1" ht="28.5" customHeight="1" thickBot="1">
      <c r="A30" s="3"/>
      <c r="B30" s="15"/>
      <c r="C30" s="15"/>
      <c r="D30" s="16"/>
      <c r="E30" s="16"/>
      <c r="F30" s="16"/>
      <c r="G30" s="60" t="s">
        <v>89</v>
      </c>
      <c r="H30" s="16"/>
      <c r="I30" s="16"/>
      <c r="J30" s="16"/>
      <c r="K30" s="16"/>
      <c r="L30" s="16" t="s">
        <v>25</v>
      </c>
    </row>
    <row r="31" spans="1:12" s="10" customFormat="1" ht="20.100000000000001" customHeight="1" thickBot="1">
      <c r="A31" s="256" t="s">
        <v>16</v>
      </c>
      <c r="B31" s="258" t="s">
        <v>214</v>
      </c>
      <c r="C31" s="265" t="s">
        <v>215</v>
      </c>
      <c r="D31" s="260" t="s">
        <v>296</v>
      </c>
      <c r="E31" s="260"/>
      <c r="F31" s="260"/>
      <c r="G31" s="261"/>
      <c r="H31" s="260" t="s">
        <v>90</v>
      </c>
      <c r="I31" s="260"/>
      <c r="J31" s="260"/>
      <c r="K31" s="261"/>
      <c r="L31" s="263" t="s">
        <v>14</v>
      </c>
    </row>
    <row r="32" spans="1:12" s="10" customFormat="1" ht="70.5" customHeight="1" thickBot="1">
      <c r="A32" s="257"/>
      <c r="B32" s="259"/>
      <c r="C32" s="266"/>
      <c r="D32" s="61" t="s">
        <v>91</v>
      </c>
      <c r="E32" s="61" t="s">
        <v>92</v>
      </c>
      <c r="F32" s="61" t="s">
        <v>93</v>
      </c>
      <c r="G32" s="61" t="s">
        <v>94</v>
      </c>
      <c r="H32" s="61" t="s">
        <v>91</v>
      </c>
      <c r="I32" s="61" t="s">
        <v>92</v>
      </c>
      <c r="J32" s="61" t="s">
        <v>93</v>
      </c>
      <c r="K32" s="62" t="s">
        <v>285</v>
      </c>
      <c r="L32" s="264"/>
    </row>
    <row r="33" spans="1:12" s="10" customFormat="1" ht="20.100000000000001" customHeight="1" thickBot="1">
      <c r="A33" s="66">
        <v>1</v>
      </c>
      <c r="B33" s="67">
        <v>2</v>
      </c>
      <c r="C33" s="95">
        <v>3</v>
      </c>
      <c r="D33" s="108">
        <v>3</v>
      </c>
      <c r="E33" s="63">
        <v>4</v>
      </c>
      <c r="F33" s="63">
        <v>5</v>
      </c>
      <c r="G33" s="63">
        <v>6</v>
      </c>
      <c r="H33" s="63">
        <v>7</v>
      </c>
      <c r="I33" s="63">
        <v>8</v>
      </c>
      <c r="J33" s="63">
        <v>9</v>
      </c>
      <c r="K33" s="63">
        <v>10</v>
      </c>
      <c r="L33" s="17">
        <v>11</v>
      </c>
    </row>
    <row r="34" spans="1:12" s="18" customFormat="1" ht="22.5" customHeight="1" thickBot="1">
      <c r="A34" s="89" t="s">
        <v>57</v>
      </c>
      <c r="B34" s="90">
        <v>1</v>
      </c>
      <c r="C34" s="121">
        <v>1000</v>
      </c>
      <c r="D34" s="131"/>
      <c r="E34" s="129"/>
      <c r="F34" s="130"/>
      <c r="G34" s="132"/>
      <c r="H34" s="184"/>
      <c r="I34" s="129"/>
      <c r="J34" s="129"/>
      <c r="K34" s="134"/>
      <c r="L34" s="19"/>
    </row>
    <row r="35" spans="1:12" s="20" customFormat="1" ht="19.5" customHeight="1" thickBot="1">
      <c r="A35" s="91" t="s">
        <v>216</v>
      </c>
      <c r="B35" s="92">
        <f>B34+1</f>
        <v>2</v>
      </c>
      <c r="C35" s="121">
        <v>1010</v>
      </c>
      <c r="D35" s="135">
        <f>SUM(D36:D38,D42:D43)</f>
        <v>55342.500000000007</v>
      </c>
      <c r="E35" s="135">
        <f>SUM(E36:E38,E42:E43,E51:E52)</f>
        <v>55098.200000000004</v>
      </c>
      <c r="F35" s="136">
        <f>D35-E35</f>
        <v>244.30000000000291</v>
      </c>
      <c r="G35" s="133">
        <f t="shared" ref="G35:K35" si="0">G37+G38+G39+G36</f>
        <v>1.347745015651062</v>
      </c>
      <c r="H35" s="135">
        <f>SUM(H36:H38,H42:H43)</f>
        <v>211679.2</v>
      </c>
      <c r="I35" s="135">
        <f>SUM(I36:I38,I42:I43)</f>
        <v>202975.49999999997</v>
      </c>
      <c r="J35" s="135">
        <f>H35-I35</f>
        <v>8703.7000000000407</v>
      </c>
      <c r="K35" s="186">
        <f t="shared" si="0"/>
        <v>1.1952704982531419</v>
      </c>
      <c r="L35" s="41"/>
    </row>
    <row r="36" spans="1:12" s="21" customFormat="1" ht="18" customHeight="1">
      <c r="A36" s="65" t="s">
        <v>213</v>
      </c>
      <c r="B36" s="70">
        <f t="shared" ref="B36:B99" si="1">B35+1</f>
        <v>3</v>
      </c>
      <c r="C36" s="109">
        <v>1020</v>
      </c>
      <c r="D36" s="137">
        <v>18.3</v>
      </c>
      <c r="E36" s="137">
        <v>18.3</v>
      </c>
      <c r="F36" s="174">
        <f>D36-E36</f>
        <v>0</v>
      </c>
      <c r="G36" s="175">
        <f>F36/D36*100%</f>
        <v>0</v>
      </c>
      <c r="H36" s="137">
        <v>11816</v>
      </c>
      <c r="I36" s="137">
        <f>I54</f>
        <v>11755.3</v>
      </c>
      <c r="J36" s="137">
        <f>H36-I36</f>
        <v>60.700000000000728</v>
      </c>
      <c r="K36" s="183">
        <f>J36/H36*100%</f>
        <v>5.1371022342586942E-3</v>
      </c>
      <c r="L36" s="23"/>
    </row>
    <row r="37" spans="1:12" s="21" customFormat="1" ht="18.75">
      <c r="A37" s="65" t="s">
        <v>95</v>
      </c>
      <c r="B37" s="71">
        <f t="shared" si="1"/>
        <v>4</v>
      </c>
      <c r="C37" s="109">
        <v>1030</v>
      </c>
      <c r="D37" s="138">
        <v>49958.5</v>
      </c>
      <c r="E37" s="138">
        <v>50357.3</v>
      </c>
      <c r="F37" s="174">
        <f t="shared" ref="F37:F54" si="2">D37-E37</f>
        <v>-398.80000000000291</v>
      </c>
      <c r="G37" s="176">
        <f t="shared" ref="G37:G100" si="3">F37/D37*100%</f>
        <v>-7.9826255792308197E-3</v>
      </c>
      <c r="H37" s="138">
        <v>167359.79999999999</v>
      </c>
      <c r="I37" s="138">
        <v>167359.79999999999</v>
      </c>
      <c r="J37" s="137">
        <f t="shared" ref="J37:J100" si="4">H37-I37</f>
        <v>0</v>
      </c>
      <c r="K37" s="183">
        <f t="shared" ref="K37:K100" si="5">J37/H37*100%</f>
        <v>0</v>
      </c>
      <c r="L37" s="23"/>
    </row>
    <row r="38" spans="1:12" s="21" customFormat="1" ht="18.75">
      <c r="A38" s="65" t="s">
        <v>135</v>
      </c>
      <c r="B38" s="71">
        <f t="shared" si="1"/>
        <v>5</v>
      </c>
      <c r="C38" s="109">
        <v>1040</v>
      </c>
      <c r="D38" s="138">
        <f>SUM(D39:D41)</f>
        <v>3116.2999999999997</v>
      </c>
      <c r="E38" s="138">
        <f>SUM(E39:E41)</f>
        <v>1269.5999999999999</v>
      </c>
      <c r="F38" s="174">
        <f t="shared" si="2"/>
        <v>1846.6999999999998</v>
      </c>
      <c r="G38" s="176">
        <f t="shared" si="3"/>
        <v>0.59259378108654492</v>
      </c>
      <c r="H38" s="138">
        <f>SUM(H39:H41)</f>
        <v>23187.1</v>
      </c>
      <c r="I38" s="138">
        <f>SUM(I39:I41)</f>
        <v>14891.4</v>
      </c>
      <c r="J38" s="137">
        <f t="shared" si="4"/>
        <v>8295.6999999999989</v>
      </c>
      <c r="K38" s="183">
        <f t="shared" si="5"/>
        <v>0.35777220954755012</v>
      </c>
      <c r="L38" s="24"/>
    </row>
    <row r="39" spans="1:12" s="21" customFormat="1" ht="18" customHeight="1">
      <c r="A39" s="72" t="s">
        <v>136</v>
      </c>
      <c r="B39" s="71">
        <f t="shared" si="1"/>
        <v>6</v>
      </c>
      <c r="C39" s="110" t="s">
        <v>137</v>
      </c>
      <c r="D39" s="139">
        <f>D119</f>
        <v>2518.2999999999997</v>
      </c>
      <c r="E39" s="139">
        <f>E119</f>
        <v>596.5</v>
      </c>
      <c r="F39" s="233">
        <f t="shared" si="2"/>
        <v>1921.7999999999997</v>
      </c>
      <c r="G39" s="234">
        <f t="shared" si="3"/>
        <v>0.76313386014374773</v>
      </c>
      <c r="H39" s="139">
        <v>8846.4</v>
      </c>
      <c r="I39" s="139">
        <f>I119</f>
        <v>1482.9999999999998</v>
      </c>
      <c r="J39" s="235">
        <f t="shared" si="4"/>
        <v>7363.4</v>
      </c>
      <c r="K39" s="236">
        <f t="shared" si="5"/>
        <v>0.83236118647133295</v>
      </c>
      <c r="L39" s="24"/>
    </row>
    <row r="40" spans="1:12" s="21" customFormat="1" ht="18" customHeight="1">
      <c r="A40" s="72" t="s">
        <v>138</v>
      </c>
      <c r="B40" s="71">
        <f t="shared" si="1"/>
        <v>7</v>
      </c>
      <c r="C40" s="110" t="s">
        <v>139</v>
      </c>
      <c r="D40" s="139">
        <f>D125</f>
        <v>80</v>
      </c>
      <c r="E40" s="139">
        <f>E125</f>
        <v>171.39999999999998</v>
      </c>
      <c r="F40" s="233">
        <f t="shared" si="2"/>
        <v>-91.399999999999977</v>
      </c>
      <c r="G40" s="234">
        <f t="shared" si="3"/>
        <v>-1.1424999999999996</v>
      </c>
      <c r="H40" s="139">
        <v>1239.5999999999999</v>
      </c>
      <c r="I40" s="139">
        <f>I125</f>
        <v>516.5</v>
      </c>
      <c r="J40" s="235">
        <f t="shared" si="4"/>
        <v>723.09999999999991</v>
      </c>
      <c r="K40" s="236">
        <f t="shared" si="5"/>
        <v>0.58333333333333326</v>
      </c>
      <c r="L40" s="24"/>
    </row>
    <row r="41" spans="1:12" s="21" customFormat="1" ht="18" customHeight="1">
      <c r="A41" s="72" t="s">
        <v>140</v>
      </c>
      <c r="B41" s="71">
        <f t="shared" si="1"/>
        <v>8</v>
      </c>
      <c r="C41" s="110" t="s">
        <v>141</v>
      </c>
      <c r="D41" s="139">
        <f>D109+D110+D111</f>
        <v>518</v>
      </c>
      <c r="E41" s="139">
        <f>E109+E110+E111+E114</f>
        <v>501.7</v>
      </c>
      <c r="F41" s="233">
        <f t="shared" si="2"/>
        <v>16.300000000000011</v>
      </c>
      <c r="G41" s="234">
        <f t="shared" si="3"/>
        <v>3.1467181467181492E-2</v>
      </c>
      <c r="H41" s="139">
        <v>13101.1</v>
      </c>
      <c r="I41" s="139">
        <f>I109+I110+I111+I114</f>
        <v>12891.9</v>
      </c>
      <c r="J41" s="235">
        <f t="shared" si="4"/>
        <v>209.20000000000073</v>
      </c>
      <c r="K41" s="236">
        <f t="shared" si="5"/>
        <v>1.5968124813946976E-2</v>
      </c>
      <c r="L41" s="24"/>
    </row>
    <row r="42" spans="1:12" s="21" customFormat="1" ht="18" customHeight="1">
      <c r="A42" s="73" t="s">
        <v>142</v>
      </c>
      <c r="B42" s="71">
        <f t="shared" si="1"/>
        <v>9</v>
      </c>
      <c r="C42" s="109">
        <v>1050</v>
      </c>
      <c r="D42" s="138">
        <f>D112+D117</f>
        <v>1833.1000000000001</v>
      </c>
      <c r="E42" s="138">
        <f>E112+E117</f>
        <v>3040</v>
      </c>
      <c r="F42" s="174">
        <f t="shared" si="2"/>
        <v>-1206.8999999999999</v>
      </c>
      <c r="G42" s="176">
        <f t="shared" si="3"/>
        <v>-0.65839288636735571</v>
      </c>
      <c r="H42" s="138">
        <v>7624.1</v>
      </c>
      <c r="I42" s="138">
        <f>I112+I117</f>
        <v>7301.7000000000007</v>
      </c>
      <c r="J42" s="137">
        <f t="shared" si="4"/>
        <v>322.39999999999964</v>
      </c>
      <c r="K42" s="183">
        <f t="shared" si="5"/>
        <v>4.2286958460670716E-2</v>
      </c>
      <c r="L42" s="24"/>
    </row>
    <row r="43" spans="1:12" s="21" customFormat="1" ht="18" customHeight="1">
      <c r="A43" s="73" t="s">
        <v>56</v>
      </c>
      <c r="B43" s="71">
        <f t="shared" si="1"/>
        <v>10</v>
      </c>
      <c r="C43" s="109">
        <v>1060</v>
      </c>
      <c r="D43" s="138">
        <f>SUM(D44:D48)</f>
        <v>416.3</v>
      </c>
      <c r="E43" s="138">
        <f>SUM(E44:E48)</f>
        <v>413</v>
      </c>
      <c r="F43" s="174">
        <f t="shared" si="2"/>
        <v>3.3000000000000114</v>
      </c>
      <c r="G43" s="176">
        <f t="shared" si="3"/>
        <v>7.9269757386500397E-3</v>
      </c>
      <c r="H43" s="138">
        <f>SUM(H44:H48)</f>
        <v>1692.1999999999998</v>
      </c>
      <c r="I43" s="138">
        <f>SUM(I44:I48)</f>
        <v>1667.3</v>
      </c>
      <c r="J43" s="137">
        <f t="shared" si="4"/>
        <v>24.899999999999864</v>
      </c>
      <c r="K43" s="183">
        <f t="shared" si="5"/>
        <v>1.4714572745538274E-2</v>
      </c>
      <c r="L43" s="24"/>
    </row>
    <row r="44" spans="1:12" s="21" customFormat="1" ht="18" customHeight="1" thickBot="1">
      <c r="A44" s="72" t="s">
        <v>26</v>
      </c>
      <c r="B44" s="71">
        <f t="shared" si="1"/>
        <v>11</v>
      </c>
      <c r="C44" s="110" t="s">
        <v>98</v>
      </c>
      <c r="D44" s="139"/>
      <c r="E44" s="139"/>
      <c r="F44" s="233">
        <f t="shared" si="2"/>
        <v>0</v>
      </c>
      <c r="G44" s="234"/>
      <c r="H44" s="139"/>
      <c r="I44" s="139"/>
      <c r="J44" s="235">
        <f t="shared" si="4"/>
        <v>0</v>
      </c>
      <c r="K44" s="236"/>
      <c r="L44" s="42"/>
    </row>
    <row r="45" spans="1:12" s="20" customFormat="1" ht="18" customHeight="1" thickBot="1">
      <c r="A45" s="72" t="s">
        <v>27</v>
      </c>
      <c r="B45" s="71">
        <f t="shared" si="1"/>
        <v>12</v>
      </c>
      <c r="C45" s="110" t="s">
        <v>143</v>
      </c>
      <c r="D45" s="139">
        <v>0.6</v>
      </c>
      <c r="E45" s="139">
        <v>0.6</v>
      </c>
      <c r="F45" s="233">
        <f t="shared" si="2"/>
        <v>0</v>
      </c>
      <c r="G45" s="234">
        <f t="shared" si="3"/>
        <v>0</v>
      </c>
      <c r="H45" s="139">
        <v>0.6</v>
      </c>
      <c r="I45" s="139">
        <v>0.6</v>
      </c>
      <c r="J45" s="235">
        <f t="shared" si="4"/>
        <v>0</v>
      </c>
      <c r="K45" s="236">
        <f t="shared" si="5"/>
        <v>0</v>
      </c>
      <c r="L45" s="26"/>
    </row>
    <row r="46" spans="1:12" s="21" customFormat="1" ht="18" customHeight="1" thickBot="1">
      <c r="A46" s="72" t="s">
        <v>217</v>
      </c>
      <c r="B46" s="71">
        <f t="shared" si="1"/>
        <v>13</v>
      </c>
      <c r="C46" s="110" t="s">
        <v>144</v>
      </c>
      <c r="D46" s="139"/>
      <c r="E46" s="139"/>
      <c r="F46" s="233">
        <f t="shared" si="2"/>
        <v>0</v>
      </c>
      <c r="G46" s="234"/>
      <c r="H46" s="139"/>
      <c r="I46" s="139"/>
      <c r="J46" s="235">
        <f t="shared" si="4"/>
        <v>0</v>
      </c>
      <c r="K46" s="236"/>
      <c r="L46" s="22"/>
    </row>
    <row r="47" spans="1:12" s="21" customFormat="1" ht="18" customHeight="1">
      <c r="A47" s="74" t="s">
        <v>96</v>
      </c>
      <c r="B47" s="71">
        <f t="shared" si="1"/>
        <v>14</v>
      </c>
      <c r="C47" s="110" t="s">
        <v>145</v>
      </c>
      <c r="D47" s="139">
        <v>407.5</v>
      </c>
      <c r="E47" s="139">
        <v>407.5</v>
      </c>
      <c r="F47" s="233">
        <f t="shared" si="2"/>
        <v>0</v>
      </c>
      <c r="G47" s="234">
        <f t="shared" si="3"/>
        <v>0</v>
      </c>
      <c r="H47" s="139">
        <v>1608.5</v>
      </c>
      <c r="I47" s="139">
        <v>1608.5</v>
      </c>
      <c r="J47" s="235">
        <f t="shared" si="4"/>
        <v>0</v>
      </c>
      <c r="K47" s="236">
        <f t="shared" si="5"/>
        <v>0</v>
      </c>
      <c r="L47" s="23"/>
    </row>
    <row r="48" spans="1:12" s="21" customFormat="1" ht="18" customHeight="1">
      <c r="A48" s="75" t="s">
        <v>146</v>
      </c>
      <c r="B48" s="71">
        <f t="shared" si="1"/>
        <v>15</v>
      </c>
      <c r="C48" s="111" t="s">
        <v>147</v>
      </c>
      <c r="D48" s="139">
        <v>8.1999999999999993</v>
      </c>
      <c r="E48" s="139">
        <v>4.9000000000000004</v>
      </c>
      <c r="F48" s="233">
        <f t="shared" si="2"/>
        <v>3.2999999999999989</v>
      </c>
      <c r="G48" s="237">
        <f t="shared" si="3"/>
        <v>0.40243902439024382</v>
      </c>
      <c r="H48" s="139">
        <v>83.1</v>
      </c>
      <c r="I48" s="139">
        <v>58.2</v>
      </c>
      <c r="J48" s="235">
        <f t="shared" si="4"/>
        <v>24.899999999999991</v>
      </c>
      <c r="K48" s="236">
        <f t="shared" si="5"/>
        <v>0.29963898916967502</v>
      </c>
      <c r="L48" s="24"/>
    </row>
    <row r="49" spans="1:12" s="21" customFormat="1" ht="36" customHeight="1">
      <c r="A49" s="76" t="s">
        <v>218</v>
      </c>
      <c r="B49" s="71">
        <f t="shared" si="1"/>
        <v>16</v>
      </c>
      <c r="C49" s="112" t="s">
        <v>219</v>
      </c>
      <c r="D49" s="139"/>
      <c r="E49" s="139"/>
      <c r="F49" s="174">
        <f t="shared" si="2"/>
        <v>0</v>
      </c>
      <c r="G49" s="177"/>
      <c r="H49" s="138"/>
      <c r="I49" s="138"/>
      <c r="J49" s="137">
        <f t="shared" si="4"/>
        <v>0</v>
      </c>
      <c r="K49" s="183"/>
      <c r="L49" s="24"/>
    </row>
    <row r="50" spans="1:12" s="21" customFormat="1" ht="42" customHeight="1">
      <c r="A50" s="72" t="s">
        <v>149</v>
      </c>
      <c r="B50" s="77">
        <f t="shared" si="1"/>
        <v>17</v>
      </c>
      <c r="C50" s="110" t="s">
        <v>148</v>
      </c>
      <c r="D50" s="139"/>
      <c r="E50" s="139"/>
      <c r="F50" s="174">
        <f t="shared" si="2"/>
        <v>0</v>
      </c>
      <c r="G50" s="177"/>
      <c r="H50" s="138"/>
      <c r="I50" s="138"/>
      <c r="J50" s="137">
        <f t="shared" si="4"/>
        <v>0</v>
      </c>
      <c r="K50" s="183"/>
      <c r="L50" s="24"/>
    </row>
    <row r="51" spans="1:12" s="21" customFormat="1" ht="18" customHeight="1">
      <c r="A51" s="73" t="s">
        <v>220</v>
      </c>
      <c r="B51" s="71">
        <v>18</v>
      </c>
      <c r="C51" s="109">
        <v>1070</v>
      </c>
      <c r="D51" s="138"/>
      <c r="E51" s="138"/>
      <c r="F51" s="174">
        <f t="shared" si="2"/>
        <v>0</v>
      </c>
      <c r="G51" s="177"/>
      <c r="H51" s="138">
        <v>52085.1</v>
      </c>
      <c r="I51" s="138">
        <v>52085.1</v>
      </c>
      <c r="J51" s="137">
        <f t="shared" si="4"/>
        <v>0</v>
      </c>
      <c r="K51" s="183">
        <f t="shared" si="5"/>
        <v>0</v>
      </c>
      <c r="L51" s="24"/>
    </row>
    <row r="52" spans="1:12" s="21" customFormat="1" ht="18" customHeight="1" thickBot="1">
      <c r="A52" s="65" t="s">
        <v>221</v>
      </c>
      <c r="B52" s="78">
        <v>19</v>
      </c>
      <c r="C52" s="113">
        <v>1080</v>
      </c>
      <c r="D52" s="140"/>
      <c r="E52" s="140"/>
      <c r="F52" s="148">
        <f t="shared" si="2"/>
        <v>0</v>
      </c>
      <c r="G52" s="178"/>
      <c r="H52" s="140">
        <v>2711.9</v>
      </c>
      <c r="I52" s="140">
        <v>2711.9</v>
      </c>
      <c r="J52" s="152">
        <f t="shared" si="4"/>
        <v>0</v>
      </c>
      <c r="K52" s="187">
        <f t="shared" si="5"/>
        <v>0</v>
      </c>
      <c r="L52" s="24"/>
    </row>
    <row r="53" spans="1:12" s="21" customFormat="1" ht="26.25" customHeight="1" thickBot="1">
      <c r="A53" s="91" t="s">
        <v>97</v>
      </c>
      <c r="B53" s="92">
        <v>20</v>
      </c>
      <c r="C53" s="121">
        <v>1100</v>
      </c>
      <c r="D53" s="135">
        <f>D54+D69+D96+D107</f>
        <v>64836.099999999991</v>
      </c>
      <c r="E53" s="135">
        <f>E54+E69+E96+E107</f>
        <v>65720.5</v>
      </c>
      <c r="F53" s="135">
        <f t="shared" si="2"/>
        <v>-884.40000000000873</v>
      </c>
      <c r="G53" s="172">
        <f t="shared" si="3"/>
        <v>-1.3640549015132139E-2</v>
      </c>
      <c r="H53" s="135">
        <f>H54+H69+H96+H107</f>
        <v>191446.00000000003</v>
      </c>
      <c r="I53" s="135">
        <f>I54+I69+I96+I107</f>
        <v>182742.3</v>
      </c>
      <c r="J53" s="135">
        <f t="shared" si="4"/>
        <v>8703.7000000000407</v>
      </c>
      <c r="K53" s="186">
        <f t="shared" si="5"/>
        <v>4.5462950388099201E-2</v>
      </c>
      <c r="L53" s="24"/>
    </row>
    <row r="54" spans="1:12" s="21" customFormat="1" ht="26.25" customHeight="1" thickBot="1">
      <c r="A54" s="107" t="s">
        <v>213</v>
      </c>
      <c r="B54" s="92">
        <f t="shared" si="1"/>
        <v>21</v>
      </c>
      <c r="C54" s="122">
        <v>1110</v>
      </c>
      <c r="D54" s="141">
        <f>SUM(D55:D65)</f>
        <v>24.5</v>
      </c>
      <c r="E54" s="141">
        <f>SUM(E55:E65)</f>
        <v>24.5</v>
      </c>
      <c r="F54" s="135">
        <f t="shared" si="2"/>
        <v>0</v>
      </c>
      <c r="G54" s="172">
        <f t="shared" si="3"/>
        <v>0</v>
      </c>
      <c r="H54" s="141">
        <f>SUM(H55:H65)</f>
        <v>11816</v>
      </c>
      <c r="I54" s="141">
        <f>SUM(I55:I65)</f>
        <v>11755.3</v>
      </c>
      <c r="J54" s="135">
        <f t="shared" si="4"/>
        <v>60.700000000000728</v>
      </c>
      <c r="K54" s="186">
        <f t="shared" si="5"/>
        <v>5.1371022342586942E-3</v>
      </c>
      <c r="L54" s="24"/>
    </row>
    <row r="55" spans="1:12" s="21" customFormat="1" ht="19.5" customHeight="1">
      <c r="A55" s="65" t="s">
        <v>58</v>
      </c>
      <c r="B55" s="70">
        <f t="shared" si="1"/>
        <v>22</v>
      </c>
      <c r="C55" s="109" t="s">
        <v>113</v>
      </c>
      <c r="D55" s="137">
        <v>20</v>
      </c>
      <c r="E55" s="137">
        <v>20</v>
      </c>
      <c r="F55" s="179">
        <f>D55-E55</f>
        <v>0</v>
      </c>
      <c r="G55" s="180">
        <f t="shared" si="3"/>
        <v>0</v>
      </c>
      <c r="H55" s="137">
        <v>9500.1</v>
      </c>
      <c r="I55" s="137">
        <v>9500.1</v>
      </c>
      <c r="J55" s="137">
        <f t="shared" si="4"/>
        <v>0</v>
      </c>
      <c r="K55" s="183">
        <f t="shared" si="5"/>
        <v>0</v>
      </c>
      <c r="L55" s="24"/>
    </row>
    <row r="56" spans="1:12" s="21" customFormat="1" ht="19.5" customHeight="1">
      <c r="A56" s="73" t="s">
        <v>59</v>
      </c>
      <c r="B56" s="71">
        <f t="shared" si="1"/>
        <v>23</v>
      </c>
      <c r="C56" s="109" t="s">
        <v>123</v>
      </c>
      <c r="D56" s="138">
        <v>4.5</v>
      </c>
      <c r="E56" s="142">
        <v>4.5</v>
      </c>
      <c r="F56" s="179">
        <f t="shared" ref="F56:F119" si="6">D56-E56</f>
        <v>0</v>
      </c>
      <c r="G56" s="177">
        <f t="shared" si="3"/>
        <v>0</v>
      </c>
      <c r="H56" s="138">
        <v>2204.1999999999998</v>
      </c>
      <c r="I56" s="138">
        <v>2204.1999999999998</v>
      </c>
      <c r="J56" s="137">
        <f t="shared" si="4"/>
        <v>0</v>
      </c>
      <c r="K56" s="183">
        <f t="shared" si="5"/>
        <v>0</v>
      </c>
      <c r="L56" s="24"/>
    </row>
    <row r="57" spans="1:12" s="21" customFormat="1" ht="19.5" customHeight="1">
      <c r="A57" s="73" t="s">
        <v>150</v>
      </c>
      <c r="B57" s="71">
        <f t="shared" si="1"/>
        <v>24</v>
      </c>
      <c r="C57" s="109" t="s">
        <v>154</v>
      </c>
      <c r="D57" s="138"/>
      <c r="E57" s="142"/>
      <c r="F57" s="179">
        <f t="shared" si="6"/>
        <v>0</v>
      </c>
      <c r="G57" s="177"/>
      <c r="H57" s="138"/>
      <c r="I57" s="138"/>
      <c r="J57" s="137">
        <f t="shared" si="4"/>
        <v>0</v>
      </c>
      <c r="K57" s="183"/>
      <c r="L57" s="24"/>
    </row>
    <row r="58" spans="1:12" s="21" customFormat="1" ht="19.5" customHeight="1">
      <c r="A58" s="73" t="s">
        <v>60</v>
      </c>
      <c r="B58" s="71">
        <f t="shared" si="1"/>
        <v>25</v>
      </c>
      <c r="C58" s="109" t="s">
        <v>155</v>
      </c>
      <c r="D58" s="138"/>
      <c r="E58" s="142"/>
      <c r="F58" s="179">
        <f t="shared" si="6"/>
        <v>0</v>
      </c>
      <c r="G58" s="177"/>
      <c r="H58" s="138">
        <v>75.7</v>
      </c>
      <c r="I58" s="138">
        <v>15</v>
      </c>
      <c r="J58" s="137">
        <f t="shared" si="4"/>
        <v>60.7</v>
      </c>
      <c r="K58" s="183">
        <f t="shared" si="5"/>
        <v>0.8018494055482166</v>
      </c>
      <c r="L58" s="24"/>
    </row>
    <row r="59" spans="1:12" s="21" customFormat="1" ht="19.5" customHeight="1">
      <c r="A59" s="73" t="s">
        <v>61</v>
      </c>
      <c r="B59" s="71">
        <f t="shared" si="1"/>
        <v>26</v>
      </c>
      <c r="C59" s="109" t="s">
        <v>156</v>
      </c>
      <c r="D59" s="138"/>
      <c r="E59" s="142"/>
      <c r="F59" s="179">
        <f t="shared" si="6"/>
        <v>0</v>
      </c>
      <c r="G59" s="177"/>
      <c r="H59" s="138"/>
      <c r="I59" s="138"/>
      <c r="J59" s="137">
        <f t="shared" si="4"/>
        <v>0</v>
      </c>
      <c r="K59" s="183"/>
      <c r="L59" s="24"/>
    </row>
    <row r="60" spans="1:12" s="21" customFormat="1" ht="19.5" customHeight="1">
      <c r="A60" s="73" t="s">
        <v>151</v>
      </c>
      <c r="B60" s="71">
        <f t="shared" si="1"/>
        <v>27</v>
      </c>
      <c r="C60" s="109" t="s">
        <v>157</v>
      </c>
      <c r="D60" s="138"/>
      <c r="E60" s="142"/>
      <c r="F60" s="179">
        <f t="shared" si="6"/>
        <v>0</v>
      </c>
      <c r="G60" s="177"/>
      <c r="H60" s="138"/>
      <c r="I60" s="138"/>
      <c r="J60" s="137">
        <f t="shared" si="4"/>
        <v>0</v>
      </c>
      <c r="K60" s="183"/>
      <c r="L60" s="24"/>
    </row>
    <row r="61" spans="1:12" s="21" customFormat="1" ht="19.5" customHeight="1">
      <c r="A61" s="73" t="s">
        <v>62</v>
      </c>
      <c r="B61" s="71">
        <f t="shared" si="1"/>
        <v>28</v>
      </c>
      <c r="C61" s="109" t="s">
        <v>158</v>
      </c>
      <c r="D61" s="138"/>
      <c r="E61" s="142"/>
      <c r="F61" s="179">
        <f t="shared" si="6"/>
        <v>0</v>
      </c>
      <c r="G61" s="177"/>
      <c r="H61" s="138"/>
      <c r="I61" s="138"/>
      <c r="J61" s="137">
        <f t="shared" si="4"/>
        <v>0</v>
      </c>
      <c r="K61" s="183"/>
      <c r="L61" s="24"/>
    </row>
    <row r="62" spans="1:12" s="21" customFormat="1" ht="19.5" customHeight="1">
      <c r="A62" s="73" t="s">
        <v>124</v>
      </c>
      <c r="B62" s="71">
        <f t="shared" si="1"/>
        <v>29</v>
      </c>
      <c r="C62" s="109" t="s">
        <v>159</v>
      </c>
      <c r="D62" s="138"/>
      <c r="E62" s="142"/>
      <c r="F62" s="179">
        <f t="shared" si="6"/>
        <v>0</v>
      </c>
      <c r="G62" s="177"/>
      <c r="H62" s="138">
        <v>36</v>
      </c>
      <c r="I62" s="138">
        <v>36</v>
      </c>
      <c r="J62" s="137">
        <f t="shared" si="4"/>
        <v>0</v>
      </c>
      <c r="K62" s="183">
        <f t="shared" si="5"/>
        <v>0</v>
      </c>
      <c r="L62" s="24"/>
    </row>
    <row r="63" spans="1:12" s="21" customFormat="1" ht="19.5" customHeight="1">
      <c r="A63" s="73" t="s">
        <v>125</v>
      </c>
      <c r="B63" s="71">
        <f t="shared" si="1"/>
        <v>30</v>
      </c>
      <c r="C63" s="109" t="s">
        <v>160</v>
      </c>
      <c r="D63" s="138"/>
      <c r="E63" s="142"/>
      <c r="F63" s="179">
        <f t="shared" si="6"/>
        <v>0</v>
      </c>
      <c r="G63" s="177"/>
      <c r="H63" s="138"/>
      <c r="I63" s="138"/>
      <c r="J63" s="137">
        <f t="shared" si="4"/>
        <v>0</v>
      </c>
      <c r="K63" s="183"/>
      <c r="L63" s="24"/>
    </row>
    <row r="64" spans="1:12" s="21" customFormat="1" ht="19.5" customHeight="1">
      <c r="A64" s="73" t="s">
        <v>152</v>
      </c>
      <c r="B64" s="71">
        <f t="shared" si="1"/>
        <v>31</v>
      </c>
      <c r="C64" s="109" t="s">
        <v>161</v>
      </c>
      <c r="D64" s="138"/>
      <c r="E64" s="142"/>
      <c r="F64" s="179">
        <f t="shared" si="6"/>
        <v>0</v>
      </c>
      <c r="G64" s="177"/>
      <c r="H64" s="138"/>
      <c r="I64" s="138"/>
      <c r="J64" s="137">
        <f t="shared" si="4"/>
        <v>0</v>
      </c>
      <c r="K64" s="183"/>
      <c r="L64" s="24"/>
    </row>
    <row r="65" spans="1:12" s="21" customFormat="1" ht="19.5" customHeight="1">
      <c r="A65" s="73" t="s">
        <v>222</v>
      </c>
      <c r="B65" s="71">
        <v>32</v>
      </c>
      <c r="C65" s="109" t="s">
        <v>224</v>
      </c>
      <c r="D65" s="138">
        <f>SUM(D66:D68)</f>
        <v>0</v>
      </c>
      <c r="E65" s="142">
        <f>SUM(E66:E68)</f>
        <v>0</v>
      </c>
      <c r="F65" s="179">
        <f t="shared" si="6"/>
        <v>0</v>
      </c>
      <c r="G65" s="177"/>
      <c r="H65" s="138">
        <f>SUM(H66:H68)</f>
        <v>0</v>
      </c>
      <c r="I65" s="138">
        <f>SUM(I66:I68)</f>
        <v>0</v>
      </c>
      <c r="J65" s="137">
        <f t="shared" si="4"/>
        <v>0</v>
      </c>
      <c r="K65" s="183"/>
      <c r="L65" s="24"/>
    </row>
    <row r="66" spans="1:12" s="21" customFormat="1" ht="19.5" customHeight="1">
      <c r="A66" s="81" t="s">
        <v>119</v>
      </c>
      <c r="B66" s="71">
        <v>33</v>
      </c>
      <c r="C66" s="114" t="s">
        <v>246</v>
      </c>
      <c r="D66" s="138"/>
      <c r="E66" s="142"/>
      <c r="F66" s="179">
        <f t="shared" si="6"/>
        <v>0</v>
      </c>
      <c r="G66" s="177"/>
      <c r="H66" s="138"/>
      <c r="I66" s="138"/>
      <c r="J66" s="137">
        <f t="shared" si="4"/>
        <v>0</v>
      </c>
      <c r="K66" s="183"/>
      <c r="L66" s="24"/>
    </row>
    <row r="67" spans="1:12" s="21" customFormat="1" ht="19.5" customHeight="1">
      <c r="A67" s="76" t="s">
        <v>120</v>
      </c>
      <c r="B67" s="71">
        <v>34</v>
      </c>
      <c r="C67" s="115" t="s">
        <v>247</v>
      </c>
      <c r="D67" s="143"/>
      <c r="E67" s="142"/>
      <c r="F67" s="179">
        <f t="shared" si="6"/>
        <v>0</v>
      </c>
      <c r="G67" s="177"/>
      <c r="H67" s="138"/>
      <c r="I67" s="138"/>
      <c r="J67" s="137">
        <f t="shared" si="4"/>
        <v>0</v>
      </c>
      <c r="K67" s="183"/>
      <c r="L67" s="24"/>
    </row>
    <row r="68" spans="1:12" s="21" customFormat="1" ht="19.5" customHeight="1" thickBot="1">
      <c r="A68" s="76" t="s">
        <v>121</v>
      </c>
      <c r="B68" s="78">
        <v>35</v>
      </c>
      <c r="C68" s="115" t="s">
        <v>248</v>
      </c>
      <c r="D68" s="144"/>
      <c r="E68" s="145"/>
      <c r="F68" s="181">
        <f t="shared" si="6"/>
        <v>0</v>
      </c>
      <c r="G68" s="178"/>
      <c r="H68" s="140"/>
      <c r="I68" s="140"/>
      <c r="J68" s="152">
        <f t="shared" si="4"/>
        <v>0</v>
      </c>
      <c r="K68" s="187"/>
      <c r="L68" s="24"/>
    </row>
    <row r="69" spans="1:12" s="21" customFormat="1" ht="33" customHeight="1" thickBot="1">
      <c r="A69" s="107" t="s">
        <v>223</v>
      </c>
      <c r="B69" s="92">
        <v>36</v>
      </c>
      <c r="C69" s="122">
        <v>1120</v>
      </c>
      <c r="D69" s="135">
        <f>SUM(D70:D72,D78:D80,D91:D95)</f>
        <v>58515.599999999991</v>
      </c>
      <c r="E69" s="146">
        <f>SUM(E70:E72,E78:E80,E91:E95)</f>
        <v>60041.1</v>
      </c>
      <c r="F69" s="146">
        <f t="shared" si="6"/>
        <v>-1525.5000000000073</v>
      </c>
      <c r="G69" s="173">
        <f t="shared" si="3"/>
        <v>-2.6069971084633971E-2</v>
      </c>
      <c r="H69" s="135">
        <f>SUM(H70:H72,H78:H80,H91:H95)</f>
        <v>143793.70000000001</v>
      </c>
      <c r="I69" s="135">
        <f>SUM(I70:I72,I78:I80,I91:I95)</f>
        <v>143768.79999999999</v>
      </c>
      <c r="J69" s="135">
        <f t="shared" si="4"/>
        <v>24.900000000023283</v>
      </c>
      <c r="K69" s="186">
        <f t="shared" si="5"/>
        <v>1.7316474922074668E-4</v>
      </c>
      <c r="L69" s="24"/>
    </row>
    <row r="70" spans="1:12" s="21" customFormat="1" ht="18" customHeight="1">
      <c r="A70" s="65" t="s">
        <v>58</v>
      </c>
      <c r="B70" s="70">
        <f t="shared" si="1"/>
        <v>37</v>
      </c>
      <c r="C70" s="109" t="s">
        <v>225</v>
      </c>
      <c r="D70" s="137">
        <v>31718.7</v>
      </c>
      <c r="E70" s="137">
        <v>31709.3</v>
      </c>
      <c r="F70" s="179">
        <f t="shared" si="6"/>
        <v>9.4000000000014552</v>
      </c>
      <c r="G70" s="180">
        <f t="shared" si="3"/>
        <v>2.9635514696382435E-4</v>
      </c>
      <c r="H70" s="137">
        <v>95378.8</v>
      </c>
      <c r="I70" s="240">
        <v>95362.4</v>
      </c>
      <c r="J70" s="137">
        <f t="shared" si="4"/>
        <v>16.400000000008731</v>
      </c>
      <c r="K70" s="183">
        <f t="shared" si="5"/>
        <v>1.7194596702840389E-4</v>
      </c>
      <c r="L70" s="24"/>
    </row>
    <row r="71" spans="1:12" s="21" customFormat="1" ht="18" customHeight="1">
      <c r="A71" s="73" t="s">
        <v>59</v>
      </c>
      <c r="B71" s="71">
        <f t="shared" si="1"/>
        <v>38</v>
      </c>
      <c r="C71" s="109" t="s">
        <v>226</v>
      </c>
      <c r="D71" s="138">
        <v>5664.9</v>
      </c>
      <c r="E71" s="138">
        <v>6904.1</v>
      </c>
      <c r="F71" s="179">
        <f t="shared" si="6"/>
        <v>-1239.2000000000007</v>
      </c>
      <c r="G71" s="177">
        <f t="shared" si="3"/>
        <v>-0.21875055164257107</v>
      </c>
      <c r="H71" s="138">
        <v>19964.7</v>
      </c>
      <c r="I71" s="238">
        <v>21203.9</v>
      </c>
      <c r="J71" s="137">
        <f t="shared" si="4"/>
        <v>-1239.2000000000007</v>
      </c>
      <c r="K71" s="183">
        <f t="shared" si="5"/>
        <v>-6.206955276062253E-2</v>
      </c>
      <c r="L71" s="24"/>
    </row>
    <row r="72" spans="1:12" s="21" customFormat="1" ht="18" customHeight="1">
      <c r="A72" s="73" t="s">
        <v>150</v>
      </c>
      <c r="B72" s="71">
        <f t="shared" si="1"/>
        <v>39</v>
      </c>
      <c r="C72" s="109" t="s">
        <v>227</v>
      </c>
      <c r="D72" s="138">
        <f>SUM(D73:D77)</f>
        <v>2741.1</v>
      </c>
      <c r="E72" s="138">
        <f>SUM(E73:E77)</f>
        <v>2741.1</v>
      </c>
      <c r="F72" s="179">
        <f t="shared" si="6"/>
        <v>0</v>
      </c>
      <c r="G72" s="177">
        <f t="shared" si="3"/>
        <v>0</v>
      </c>
      <c r="H72" s="138">
        <f>SUM(H73:H77)</f>
        <v>3930.3999999999996</v>
      </c>
      <c r="I72" s="238">
        <f>SUM(I73:I77)</f>
        <v>3930.3999999999996</v>
      </c>
      <c r="J72" s="137">
        <f t="shared" si="4"/>
        <v>0</v>
      </c>
      <c r="K72" s="183">
        <f t="shared" si="5"/>
        <v>0</v>
      </c>
      <c r="L72" s="24"/>
    </row>
    <row r="73" spans="1:12" s="21" customFormat="1" ht="18" customHeight="1">
      <c r="A73" s="76" t="s">
        <v>99</v>
      </c>
      <c r="B73" s="71">
        <f t="shared" si="1"/>
        <v>40</v>
      </c>
      <c r="C73" s="114" t="s">
        <v>249</v>
      </c>
      <c r="D73" s="143">
        <v>2660.5</v>
      </c>
      <c r="E73" s="143">
        <v>2660.5</v>
      </c>
      <c r="F73" s="224">
        <f t="shared" si="6"/>
        <v>0</v>
      </c>
      <c r="G73" s="225">
        <f t="shared" si="3"/>
        <v>0</v>
      </c>
      <c r="H73" s="143">
        <v>2660.5</v>
      </c>
      <c r="I73" s="239">
        <v>2660.5</v>
      </c>
      <c r="J73" s="149">
        <f t="shared" si="4"/>
        <v>0</v>
      </c>
      <c r="K73" s="226">
        <f t="shared" si="5"/>
        <v>0</v>
      </c>
      <c r="L73" s="24"/>
    </row>
    <row r="74" spans="1:12" s="21" customFormat="1" ht="18" customHeight="1">
      <c r="A74" s="76" t="s">
        <v>100</v>
      </c>
      <c r="B74" s="71">
        <f t="shared" si="1"/>
        <v>41</v>
      </c>
      <c r="C74" s="114" t="s">
        <v>250</v>
      </c>
      <c r="D74" s="143">
        <v>44.2</v>
      </c>
      <c r="E74" s="143">
        <v>44.2</v>
      </c>
      <c r="F74" s="224">
        <f t="shared" si="6"/>
        <v>0</v>
      </c>
      <c r="G74" s="225">
        <f t="shared" si="3"/>
        <v>0</v>
      </c>
      <c r="H74" s="143">
        <v>44.2</v>
      </c>
      <c r="I74" s="239">
        <v>44.2</v>
      </c>
      <c r="J74" s="149">
        <f t="shared" si="4"/>
        <v>0</v>
      </c>
      <c r="K74" s="226">
        <f t="shared" si="5"/>
        <v>0</v>
      </c>
      <c r="L74" s="24"/>
    </row>
    <row r="75" spans="1:12" s="21" customFormat="1" ht="18" customHeight="1">
      <c r="A75" s="76" t="s">
        <v>101</v>
      </c>
      <c r="B75" s="71">
        <f t="shared" si="1"/>
        <v>42</v>
      </c>
      <c r="C75" s="114" t="s">
        <v>251</v>
      </c>
      <c r="D75" s="143"/>
      <c r="E75" s="143"/>
      <c r="F75" s="224">
        <f t="shared" si="6"/>
        <v>0</v>
      </c>
      <c r="G75" s="225"/>
      <c r="H75" s="143"/>
      <c r="I75" s="239"/>
      <c r="J75" s="149">
        <f t="shared" si="4"/>
        <v>0</v>
      </c>
      <c r="K75" s="226"/>
      <c r="L75" s="24"/>
    </row>
    <row r="76" spans="1:12" s="21" customFormat="1" ht="18" customHeight="1">
      <c r="A76" s="76" t="s">
        <v>102</v>
      </c>
      <c r="B76" s="71">
        <f t="shared" si="1"/>
        <v>43</v>
      </c>
      <c r="C76" s="114" t="s">
        <v>252</v>
      </c>
      <c r="D76" s="143"/>
      <c r="E76" s="143"/>
      <c r="F76" s="224">
        <f t="shared" si="6"/>
        <v>0</v>
      </c>
      <c r="G76" s="225"/>
      <c r="H76" s="143"/>
      <c r="I76" s="239"/>
      <c r="J76" s="149">
        <f t="shared" si="4"/>
        <v>0</v>
      </c>
      <c r="K76" s="226"/>
      <c r="L76" s="24"/>
    </row>
    <row r="77" spans="1:12" s="21" customFormat="1" ht="18" customHeight="1">
      <c r="A77" s="76" t="s">
        <v>103</v>
      </c>
      <c r="B77" s="71">
        <f t="shared" si="1"/>
        <v>44</v>
      </c>
      <c r="C77" s="114" t="s">
        <v>253</v>
      </c>
      <c r="D77" s="143">
        <v>36.4</v>
      </c>
      <c r="E77" s="143">
        <v>36.4</v>
      </c>
      <c r="F77" s="224">
        <f t="shared" si="6"/>
        <v>0</v>
      </c>
      <c r="G77" s="225">
        <f t="shared" si="3"/>
        <v>0</v>
      </c>
      <c r="H77" s="143">
        <v>1225.7</v>
      </c>
      <c r="I77" s="239">
        <v>1225.7</v>
      </c>
      <c r="J77" s="149">
        <f t="shared" si="4"/>
        <v>0</v>
      </c>
      <c r="K77" s="226">
        <f t="shared" si="5"/>
        <v>0</v>
      </c>
      <c r="L77" s="24"/>
    </row>
    <row r="78" spans="1:12" s="21" customFormat="1" ht="18" customHeight="1">
      <c r="A78" s="73" t="s">
        <v>60</v>
      </c>
      <c r="B78" s="71">
        <f t="shared" si="1"/>
        <v>45</v>
      </c>
      <c r="C78" s="109" t="s">
        <v>228</v>
      </c>
      <c r="D78" s="138">
        <v>493.2</v>
      </c>
      <c r="E78" s="138">
        <v>493.1</v>
      </c>
      <c r="F78" s="179">
        <f t="shared" si="6"/>
        <v>9.9999999999965894E-2</v>
      </c>
      <c r="G78" s="177">
        <f t="shared" si="3"/>
        <v>2.0275750202750588E-4</v>
      </c>
      <c r="H78" s="138">
        <v>1144.5999999999999</v>
      </c>
      <c r="I78" s="238">
        <v>1144.5</v>
      </c>
      <c r="J78" s="137">
        <f t="shared" si="4"/>
        <v>9.9999999999909051E-2</v>
      </c>
      <c r="K78" s="183">
        <f t="shared" si="5"/>
        <v>8.7366765682254989E-5</v>
      </c>
      <c r="L78" s="24"/>
    </row>
    <row r="79" spans="1:12" s="21" customFormat="1" ht="18" customHeight="1">
      <c r="A79" s="73" t="s">
        <v>61</v>
      </c>
      <c r="B79" s="71">
        <f t="shared" si="1"/>
        <v>46</v>
      </c>
      <c r="C79" s="109" t="s">
        <v>229</v>
      </c>
      <c r="D79" s="138"/>
      <c r="E79" s="138"/>
      <c r="F79" s="179">
        <f t="shared" si="6"/>
        <v>0</v>
      </c>
      <c r="G79" s="177"/>
      <c r="H79" s="138"/>
      <c r="I79" s="238"/>
      <c r="J79" s="137">
        <f t="shared" si="4"/>
        <v>0</v>
      </c>
      <c r="K79" s="183"/>
      <c r="L79" s="24"/>
    </row>
    <row r="80" spans="1:12" s="21" customFormat="1" ht="23.25" customHeight="1">
      <c r="A80" s="73" t="s">
        <v>151</v>
      </c>
      <c r="B80" s="71">
        <f t="shared" si="1"/>
        <v>47</v>
      </c>
      <c r="C80" s="109" t="s">
        <v>230</v>
      </c>
      <c r="D80" s="138">
        <f>SUM(D81:D91)</f>
        <v>251.5</v>
      </c>
      <c r="E80" s="138">
        <f>SUM(E81:E90)</f>
        <v>251</v>
      </c>
      <c r="F80" s="179">
        <f t="shared" si="6"/>
        <v>0.5</v>
      </c>
      <c r="G80" s="177">
        <f t="shared" si="3"/>
        <v>1.9880715705765406E-3</v>
      </c>
      <c r="H80" s="138">
        <f>SUM(H81:H90)</f>
        <v>284.3</v>
      </c>
      <c r="I80" s="238">
        <f>SUM(I81:I90)</f>
        <v>284.5</v>
      </c>
      <c r="J80" s="137">
        <f t="shared" si="4"/>
        <v>-0.19999999999998863</v>
      </c>
      <c r="K80" s="183">
        <f t="shared" si="5"/>
        <v>-7.0348223707347387E-4</v>
      </c>
      <c r="L80" s="24"/>
    </row>
    <row r="81" spans="1:12" s="21" customFormat="1" ht="18" customHeight="1">
      <c r="A81" s="82" t="s">
        <v>104</v>
      </c>
      <c r="B81" s="71">
        <f t="shared" si="1"/>
        <v>48</v>
      </c>
      <c r="C81" s="114" t="s">
        <v>254</v>
      </c>
      <c r="D81" s="143"/>
      <c r="E81" s="143"/>
      <c r="F81" s="224">
        <f t="shared" si="6"/>
        <v>0</v>
      </c>
      <c r="G81" s="225"/>
      <c r="H81" s="143"/>
      <c r="I81" s="239"/>
      <c r="J81" s="149">
        <f t="shared" si="4"/>
        <v>0</v>
      </c>
      <c r="K81" s="226"/>
      <c r="L81" s="24"/>
    </row>
    <row r="82" spans="1:12" s="21" customFormat="1" ht="18" customHeight="1">
      <c r="A82" s="82" t="s">
        <v>105</v>
      </c>
      <c r="B82" s="71">
        <f t="shared" si="1"/>
        <v>49</v>
      </c>
      <c r="C82" s="114" t="s">
        <v>255</v>
      </c>
      <c r="D82" s="143"/>
      <c r="E82" s="143"/>
      <c r="F82" s="224">
        <f t="shared" si="6"/>
        <v>0</v>
      </c>
      <c r="G82" s="225"/>
      <c r="H82" s="143"/>
      <c r="I82" s="239"/>
      <c r="J82" s="149">
        <f t="shared" si="4"/>
        <v>0</v>
      </c>
      <c r="K82" s="226"/>
      <c r="L82" s="24"/>
    </row>
    <row r="83" spans="1:12" s="21" customFormat="1" ht="18" customHeight="1" thickBot="1">
      <c r="A83" s="82" t="s">
        <v>106</v>
      </c>
      <c r="B83" s="71">
        <f t="shared" si="1"/>
        <v>50</v>
      </c>
      <c r="C83" s="114" t="s">
        <v>256</v>
      </c>
      <c r="D83" s="143"/>
      <c r="E83" s="143"/>
      <c r="F83" s="224">
        <f t="shared" si="6"/>
        <v>0</v>
      </c>
      <c r="G83" s="225"/>
      <c r="H83" s="143"/>
      <c r="I83" s="239"/>
      <c r="J83" s="149">
        <f t="shared" si="4"/>
        <v>0</v>
      </c>
      <c r="K83" s="226"/>
      <c r="L83" s="25"/>
    </row>
    <row r="84" spans="1:12" s="21" customFormat="1" ht="18" customHeight="1" thickBot="1">
      <c r="A84" s="82" t="s">
        <v>107</v>
      </c>
      <c r="B84" s="71">
        <f t="shared" si="1"/>
        <v>51</v>
      </c>
      <c r="C84" s="114" t="s">
        <v>257</v>
      </c>
      <c r="D84" s="143"/>
      <c r="E84" s="143"/>
      <c r="F84" s="224">
        <f t="shared" si="6"/>
        <v>0</v>
      </c>
      <c r="G84" s="225"/>
      <c r="H84" s="143"/>
      <c r="I84" s="239"/>
      <c r="J84" s="149">
        <f t="shared" si="4"/>
        <v>0</v>
      </c>
      <c r="K84" s="226"/>
      <c r="L84" s="22"/>
    </row>
    <row r="85" spans="1:12" s="21" customFormat="1" ht="18" customHeight="1">
      <c r="A85" s="82" t="s">
        <v>108</v>
      </c>
      <c r="B85" s="71">
        <f t="shared" si="1"/>
        <v>52</v>
      </c>
      <c r="C85" s="114" t="s">
        <v>258</v>
      </c>
      <c r="D85" s="143"/>
      <c r="E85" s="143"/>
      <c r="F85" s="224">
        <f t="shared" si="6"/>
        <v>0</v>
      </c>
      <c r="G85" s="225"/>
      <c r="H85" s="143"/>
      <c r="I85" s="239"/>
      <c r="J85" s="149">
        <f t="shared" si="4"/>
        <v>0</v>
      </c>
      <c r="K85" s="226"/>
      <c r="L85" s="23"/>
    </row>
    <row r="86" spans="1:12" s="21" customFormat="1" ht="32.25" customHeight="1">
      <c r="A86" s="82" t="s">
        <v>109</v>
      </c>
      <c r="B86" s="71">
        <f t="shared" si="1"/>
        <v>53</v>
      </c>
      <c r="C86" s="114" t="s">
        <v>259</v>
      </c>
      <c r="D86" s="220">
        <v>177.5</v>
      </c>
      <c r="E86" s="143">
        <v>177</v>
      </c>
      <c r="F86" s="224">
        <f t="shared" si="6"/>
        <v>0.5</v>
      </c>
      <c r="G86" s="225">
        <f t="shared" si="3"/>
        <v>2.8169014084507044E-3</v>
      </c>
      <c r="H86" s="227">
        <v>209.93</v>
      </c>
      <c r="I86" s="239">
        <v>209.4</v>
      </c>
      <c r="J86" s="149">
        <f t="shared" si="4"/>
        <v>0.53000000000000114</v>
      </c>
      <c r="K86" s="226">
        <f t="shared" si="5"/>
        <v>2.524651074167585E-3</v>
      </c>
      <c r="L86" s="24"/>
    </row>
    <row r="87" spans="1:12" s="21" customFormat="1" ht="18" customHeight="1">
      <c r="A87" s="82" t="s">
        <v>110</v>
      </c>
      <c r="B87" s="71">
        <f t="shared" si="1"/>
        <v>54</v>
      </c>
      <c r="C87" s="114" t="s">
        <v>260</v>
      </c>
      <c r="D87" s="143"/>
      <c r="E87" s="143"/>
      <c r="F87" s="224">
        <f t="shared" si="6"/>
        <v>0</v>
      </c>
      <c r="G87" s="225"/>
      <c r="H87" s="143"/>
      <c r="I87" s="239"/>
      <c r="J87" s="149">
        <f t="shared" si="4"/>
        <v>0</v>
      </c>
      <c r="K87" s="226"/>
      <c r="L87" s="24"/>
    </row>
    <row r="88" spans="1:12" s="21" customFormat="1" ht="18" customHeight="1">
      <c r="A88" s="82" t="s">
        <v>111</v>
      </c>
      <c r="B88" s="71">
        <f t="shared" si="1"/>
        <v>55</v>
      </c>
      <c r="C88" s="114" t="s">
        <v>261</v>
      </c>
      <c r="D88" s="143"/>
      <c r="E88" s="143"/>
      <c r="F88" s="224">
        <f t="shared" si="6"/>
        <v>0</v>
      </c>
      <c r="G88" s="225"/>
      <c r="H88" s="143"/>
      <c r="I88" s="239"/>
      <c r="J88" s="149">
        <f t="shared" si="4"/>
        <v>0</v>
      </c>
      <c r="K88" s="226"/>
      <c r="L88" s="24"/>
    </row>
    <row r="89" spans="1:12" s="21" customFormat="1" ht="18" customHeight="1">
      <c r="A89" s="82" t="s">
        <v>112</v>
      </c>
      <c r="B89" s="71">
        <f t="shared" si="1"/>
        <v>56</v>
      </c>
      <c r="C89" s="114" t="s">
        <v>262</v>
      </c>
      <c r="D89" s="143">
        <v>74</v>
      </c>
      <c r="E89" s="143">
        <v>74</v>
      </c>
      <c r="F89" s="224">
        <f t="shared" si="6"/>
        <v>0</v>
      </c>
      <c r="G89" s="225">
        <f t="shared" si="3"/>
        <v>0</v>
      </c>
      <c r="H89" s="143">
        <v>74</v>
      </c>
      <c r="I89" s="239">
        <v>74</v>
      </c>
      <c r="J89" s="149">
        <f t="shared" si="4"/>
        <v>0</v>
      </c>
      <c r="K89" s="226">
        <f t="shared" si="5"/>
        <v>0</v>
      </c>
      <c r="L89" s="24"/>
    </row>
    <row r="90" spans="1:12" s="21" customFormat="1" ht="18" customHeight="1">
      <c r="A90" s="82" t="s">
        <v>103</v>
      </c>
      <c r="B90" s="71">
        <f t="shared" si="1"/>
        <v>57</v>
      </c>
      <c r="C90" s="114" t="s">
        <v>263</v>
      </c>
      <c r="D90" s="143"/>
      <c r="E90" s="143"/>
      <c r="F90" s="224">
        <f t="shared" si="6"/>
        <v>0</v>
      </c>
      <c r="G90" s="225"/>
      <c r="H90" s="227">
        <v>0.37</v>
      </c>
      <c r="I90" s="239">
        <v>1.1000000000000001</v>
      </c>
      <c r="J90" s="149">
        <f t="shared" si="4"/>
        <v>-0.73000000000000009</v>
      </c>
      <c r="K90" s="226">
        <f t="shared" si="5"/>
        <v>-1.9729729729729732</v>
      </c>
      <c r="L90" s="24"/>
    </row>
    <row r="91" spans="1:12" s="21" customFormat="1" ht="18" customHeight="1">
      <c r="A91" s="73" t="s">
        <v>62</v>
      </c>
      <c r="B91" s="71">
        <f t="shared" si="1"/>
        <v>58</v>
      </c>
      <c r="C91" s="109" t="s">
        <v>231</v>
      </c>
      <c r="D91" s="138"/>
      <c r="E91" s="138"/>
      <c r="F91" s="179">
        <f t="shared" si="6"/>
        <v>0</v>
      </c>
      <c r="G91" s="177"/>
      <c r="H91" s="138"/>
      <c r="I91" s="238"/>
      <c r="J91" s="137">
        <f t="shared" si="4"/>
        <v>0</v>
      </c>
      <c r="K91" s="183"/>
      <c r="L91" s="24"/>
    </row>
    <row r="92" spans="1:12" s="21" customFormat="1" ht="18" customHeight="1">
      <c r="A92" s="73" t="s">
        <v>124</v>
      </c>
      <c r="B92" s="71">
        <f t="shared" si="1"/>
        <v>59</v>
      </c>
      <c r="C92" s="109" t="s">
        <v>232</v>
      </c>
      <c r="D92" s="138"/>
      <c r="E92" s="138"/>
      <c r="F92" s="179">
        <f t="shared" si="6"/>
        <v>0</v>
      </c>
      <c r="G92" s="177"/>
      <c r="H92" s="138"/>
      <c r="I92" s="238"/>
      <c r="J92" s="137">
        <f t="shared" si="4"/>
        <v>0</v>
      </c>
      <c r="K92" s="183"/>
      <c r="L92" s="24"/>
    </row>
    <row r="93" spans="1:12" s="21" customFormat="1" ht="18" customHeight="1">
      <c r="A93" s="73" t="s">
        <v>125</v>
      </c>
      <c r="B93" s="71">
        <f t="shared" si="1"/>
        <v>60</v>
      </c>
      <c r="C93" s="109" t="s">
        <v>233</v>
      </c>
      <c r="D93" s="138"/>
      <c r="E93" s="138"/>
      <c r="F93" s="179">
        <f t="shared" si="6"/>
        <v>0</v>
      </c>
      <c r="G93" s="177"/>
      <c r="H93" s="138"/>
      <c r="I93" s="138"/>
      <c r="J93" s="137">
        <f t="shared" si="4"/>
        <v>0</v>
      </c>
      <c r="K93" s="183"/>
      <c r="L93" s="24"/>
    </row>
    <row r="94" spans="1:12" s="21" customFormat="1" ht="18" customHeight="1">
      <c r="A94" s="73" t="s">
        <v>152</v>
      </c>
      <c r="B94" s="71">
        <f t="shared" si="1"/>
        <v>61</v>
      </c>
      <c r="C94" s="109" t="s">
        <v>234</v>
      </c>
      <c r="D94" s="138"/>
      <c r="E94" s="138">
        <v>7.5</v>
      </c>
      <c r="F94" s="179">
        <f t="shared" si="6"/>
        <v>-7.5</v>
      </c>
      <c r="G94" s="177"/>
      <c r="H94" s="138"/>
      <c r="I94" s="138">
        <v>694.4</v>
      </c>
      <c r="J94" s="137">
        <f t="shared" si="4"/>
        <v>-694.4</v>
      </c>
      <c r="K94" s="183"/>
      <c r="L94" s="24"/>
    </row>
    <row r="95" spans="1:12" s="21" customFormat="1" ht="18" customHeight="1" thickBot="1">
      <c r="A95" s="73" t="s">
        <v>153</v>
      </c>
      <c r="B95" s="71">
        <f t="shared" si="1"/>
        <v>62</v>
      </c>
      <c r="C95" s="109" t="s">
        <v>264</v>
      </c>
      <c r="D95" s="140">
        <v>17646.2</v>
      </c>
      <c r="E95" s="140">
        <v>17935</v>
      </c>
      <c r="F95" s="181">
        <f t="shared" si="6"/>
        <v>-288.79999999999927</v>
      </c>
      <c r="G95" s="178">
        <f t="shared" si="3"/>
        <v>-1.6366129818317782E-2</v>
      </c>
      <c r="H95" s="140">
        <v>23090.9</v>
      </c>
      <c r="I95" s="140">
        <v>21148.7</v>
      </c>
      <c r="J95" s="152">
        <f t="shared" si="4"/>
        <v>1942.2000000000007</v>
      </c>
      <c r="K95" s="187">
        <f t="shared" si="5"/>
        <v>8.4111056736636533E-2</v>
      </c>
      <c r="L95" s="24"/>
    </row>
    <row r="96" spans="1:12" s="21" customFormat="1" ht="18" customHeight="1" thickBot="1">
      <c r="A96" s="107" t="s">
        <v>122</v>
      </c>
      <c r="B96" s="92">
        <f>B95+1</f>
        <v>63</v>
      </c>
      <c r="C96" s="122">
        <v>1130</v>
      </c>
      <c r="D96" s="135">
        <f>SUM(D97:D106)</f>
        <v>1346.6</v>
      </c>
      <c r="E96" s="146">
        <f>SUM(E97:E106)</f>
        <v>1345.3000000000002</v>
      </c>
      <c r="F96" s="146">
        <f t="shared" si="6"/>
        <v>1.2999999999997272</v>
      </c>
      <c r="G96" s="172">
        <f t="shared" si="3"/>
        <v>9.6539432645160203E-4</v>
      </c>
      <c r="H96" s="135">
        <f>SUM(H97:H106)</f>
        <v>5025.0999999999995</v>
      </c>
      <c r="I96" s="135">
        <f>SUM(I97:I106)</f>
        <v>5025.0999999999995</v>
      </c>
      <c r="J96" s="135">
        <f t="shared" si="4"/>
        <v>0</v>
      </c>
      <c r="K96" s="186">
        <f t="shared" si="5"/>
        <v>0</v>
      </c>
      <c r="L96" s="24"/>
    </row>
    <row r="97" spans="1:14" s="21" customFormat="1" ht="18" customHeight="1">
      <c r="A97" s="65" t="s">
        <v>58</v>
      </c>
      <c r="B97" s="70">
        <f t="shared" si="1"/>
        <v>64</v>
      </c>
      <c r="C97" s="109" t="s">
        <v>265</v>
      </c>
      <c r="D97" s="137">
        <v>94.7</v>
      </c>
      <c r="E97" s="147">
        <v>94.8</v>
      </c>
      <c r="F97" s="179">
        <f t="shared" si="6"/>
        <v>-9.9999999999994316E-2</v>
      </c>
      <c r="G97" s="180">
        <f t="shared" si="3"/>
        <v>-1.0559662090812493E-3</v>
      </c>
      <c r="H97" s="137">
        <v>1095.0999999999999</v>
      </c>
      <c r="I97" s="240">
        <v>1095.0999999999999</v>
      </c>
      <c r="J97" s="137">
        <f t="shared" si="4"/>
        <v>0</v>
      </c>
      <c r="K97" s="183">
        <f t="shared" si="5"/>
        <v>0</v>
      </c>
      <c r="L97" s="24"/>
    </row>
    <row r="98" spans="1:14" s="21" customFormat="1" ht="18" customHeight="1">
      <c r="A98" s="73" t="s">
        <v>59</v>
      </c>
      <c r="B98" s="71">
        <f t="shared" si="1"/>
        <v>65</v>
      </c>
      <c r="C98" s="109" t="s">
        <v>266</v>
      </c>
      <c r="D98" s="138">
        <v>22.3</v>
      </c>
      <c r="E98" s="142">
        <v>22.3</v>
      </c>
      <c r="F98" s="179">
        <f t="shared" si="6"/>
        <v>0</v>
      </c>
      <c r="G98" s="177">
        <f t="shared" si="3"/>
        <v>0</v>
      </c>
      <c r="H98" s="138">
        <v>448.3</v>
      </c>
      <c r="I98" s="238">
        <v>448.3</v>
      </c>
      <c r="J98" s="137">
        <f t="shared" si="4"/>
        <v>0</v>
      </c>
      <c r="K98" s="183">
        <f t="shared" si="5"/>
        <v>0</v>
      </c>
      <c r="L98" s="24"/>
    </row>
    <row r="99" spans="1:14" s="21" customFormat="1" ht="18" customHeight="1">
      <c r="A99" s="73" t="s">
        <v>150</v>
      </c>
      <c r="B99" s="71">
        <f t="shared" si="1"/>
        <v>66</v>
      </c>
      <c r="C99" s="109" t="s">
        <v>267</v>
      </c>
      <c r="D99" s="138">
        <v>250.8</v>
      </c>
      <c r="E99" s="142">
        <v>249.5</v>
      </c>
      <c r="F99" s="179">
        <f t="shared" si="6"/>
        <v>1.3000000000000114</v>
      </c>
      <c r="G99" s="177">
        <f t="shared" si="3"/>
        <v>5.1834130781499652E-3</v>
      </c>
      <c r="H99" s="138">
        <v>806.5</v>
      </c>
      <c r="I99" s="238">
        <v>806.5</v>
      </c>
      <c r="J99" s="137">
        <f t="shared" si="4"/>
        <v>0</v>
      </c>
      <c r="K99" s="183">
        <f t="shared" si="5"/>
        <v>0</v>
      </c>
      <c r="L99" s="24"/>
    </row>
    <row r="100" spans="1:14" s="21" customFormat="1" ht="18" customHeight="1">
      <c r="A100" s="73" t="s">
        <v>60</v>
      </c>
      <c r="B100" s="71">
        <f t="shared" ref="B100:B106" si="7">B99+1</f>
        <v>67</v>
      </c>
      <c r="C100" s="109" t="s">
        <v>268</v>
      </c>
      <c r="D100" s="138">
        <v>276.8</v>
      </c>
      <c r="E100" s="142">
        <v>276.60000000000002</v>
      </c>
      <c r="F100" s="179">
        <f t="shared" si="6"/>
        <v>0.19999999999998863</v>
      </c>
      <c r="G100" s="177">
        <f t="shared" si="3"/>
        <v>7.2254335260111494E-4</v>
      </c>
      <c r="H100" s="138">
        <v>752.2</v>
      </c>
      <c r="I100" s="238">
        <v>752.2</v>
      </c>
      <c r="J100" s="137">
        <f t="shared" si="4"/>
        <v>0</v>
      </c>
      <c r="K100" s="183">
        <f t="shared" si="5"/>
        <v>0</v>
      </c>
      <c r="L100" s="24"/>
    </row>
    <row r="101" spans="1:14" s="21" customFormat="1" ht="18.75">
      <c r="A101" s="73" t="s">
        <v>61</v>
      </c>
      <c r="B101" s="71">
        <f t="shared" si="7"/>
        <v>68</v>
      </c>
      <c r="C101" s="109" t="s">
        <v>269</v>
      </c>
      <c r="D101" s="138"/>
      <c r="E101" s="142"/>
      <c r="F101" s="179">
        <f t="shared" si="6"/>
        <v>0</v>
      </c>
      <c r="G101" s="177"/>
      <c r="H101" s="138"/>
      <c r="I101" s="238"/>
      <c r="J101" s="137">
        <f t="shared" ref="J101:J164" si="8">H101-I101</f>
        <v>0</v>
      </c>
      <c r="K101" s="183"/>
      <c r="L101" s="24"/>
    </row>
    <row r="102" spans="1:14" s="21" customFormat="1" ht="20.25" customHeight="1">
      <c r="A102" s="73" t="s">
        <v>151</v>
      </c>
      <c r="B102" s="71">
        <f t="shared" si="7"/>
        <v>69</v>
      </c>
      <c r="C102" s="109" t="s">
        <v>270</v>
      </c>
      <c r="D102" s="138">
        <v>632</v>
      </c>
      <c r="E102" s="142">
        <v>632.1</v>
      </c>
      <c r="F102" s="179">
        <f t="shared" si="6"/>
        <v>-0.10000000000002274</v>
      </c>
      <c r="G102" s="177">
        <f t="shared" ref="G102:G156" si="9">F102/D102*100%</f>
        <v>-1.5822784810130179E-4</v>
      </c>
      <c r="H102" s="138">
        <v>1604</v>
      </c>
      <c r="I102" s="238">
        <v>1604</v>
      </c>
      <c r="J102" s="137">
        <f t="shared" si="8"/>
        <v>0</v>
      </c>
      <c r="K102" s="183">
        <f t="shared" ref="K102:K156" si="10">J102/H102*100%</f>
        <v>0</v>
      </c>
      <c r="L102" s="24"/>
      <c r="M102" s="267"/>
      <c r="N102" s="268"/>
    </row>
    <row r="103" spans="1:14" s="21" customFormat="1" ht="18" customHeight="1">
      <c r="A103" s="73" t="s">
        <v>62</v>
      </c>
      <c r="B103" s="71">
        <f t="shared" si="7"/>
        <v>70</v>
      </c>
      <c r="C103" s="109" t="s">
        <v>271</v>
      </c>
      <c r="D103" s="138"/>
      <c r="E103" s="142"/>
      <c r="F103" s="179">
        <f t="shared" si="6"/>
        <v>0</v>
      </c>
      <c r="G103" s="177"/>
      <c r="H103" s="138"/>
      <c r="I103" s="238"/>
      <c r="J103" s="137">
        <f t="shared" si="8"/>
        <v>0</v>
      </c>
      <c r="K103" s="183"/>
      <c r="L103" s="24"/>
      <c r="M103" s="267"/>
      <c r="N103" s="268"/>
    </row>
    <row r="104" spans="1:14" s="21" customFormat="1" ht="18" customHeight="1">
      <c r="A104" s="73" t="s">
        <v>124</v>
      </c>
      <c r="B104" s="71">
        <f t="shared" si="7"/>
        <v>71</v>
      </c>
      <c r="C104" s="109" t="s">
        <v>272</v>
      </c>
      <c r="D104" s="138">
        <v>51.8</v>
      </c>
      <c r="E104" s="142">
        <v>51.8</v>
      </c>
      <c r="F104" s="179">
        <f t="shared" si="6"/>
        <v>0</v>
      </c>
      <c r="G104" s="177">
        <f t="shared" si="9"/>
        <v>0</v>
      </c>
      <c r="H104" s="138">
        <v>160.19999999999999</v>
      </c>
      <c r="I104" s="238">
        <v>160.19999999999999</v>
      </c>
      <c r="J104" s="137">
        <f t="shared" si="8"/>
        <v>0</v>
      </c>
      <c r="K104" s="183">
        <f t="shared" si="10"/>
        <v>0</v>
      </c>
      <c r="L104" s="24"/>
      <c r="M104" s="267"/>
      <c r="N104" s="268"/>
    </row>
    <row r="105" spans="1:14" s="21" customFormat="1" ht="18" customHeight="1">
      <c r="A105" s="73" t="s">
        <v>125</v>
      </c>
      <c r="B105" s="71">
        <f t="shared" si="7"/>
        <v>72</v>
      </c>
      <c r="C105" s="109" t="s">
        <v>273</v>
      </c>
      <c r="D105" s="138"/>
      <c r="E105" s="142"/>
      <c r="F105" s="179">
        <f t="shared" si="6"/>
        <v>0</v>
      </c>
      <c r="G105" s="177"/>
      <c r="H105" s="138"/>
      <c r="I105" s="238"/>
      <c r="J105" s="137">
        <f t="shared" si="8"/>
        <v>0</v>
      </c>
      <c r="K105" s="183"/>
      <c r="L105" s="24"/>
      <c r="M105" s="267"/>
      <c r="N105" s="268"/>
    </row>
    <row r="106" spans="1:14" s="21" customFormat="1" ht="21" customHeight="1" thickBot="1">
      <c r="A106" s="73" t="s">
        <v>152</v>
      </c>
      <c r="B106" s="78">
        <f t="shared" si="7"/>
        <v>73</v>
      </c>
      <c r="C106" s="109" t="s">
        <v>274</v>
      </c>
      <c r="D106" s="140">
        <v>18.2</v>
      </c>
      <c r="E106" s="145">
        <v>18.2</v>
      </c>
      <c r="F106" s="181">
        <f t="shared" si="6"/>
        <v>0</v>
      </c>
      <c r="G106" s="178">
        <f t="shared" si="9"/>
        <v>0</v>
      </c>
      <c r="H106" s="140">
        <v>158.80000000000001</v>
      </c>
      <c r="I106" s="241">
        <v>158.80000000000001</v>
      </c>
      <c r="J106" s="152">
        <f t="shared" si="8"/>
        <v>0</v>
      </c>
      <c r="K106" s="187">
        <f t="shared" si="10"/>
        <v>0</v>
      </c>
      <c r="L106" s="24"/>
    </row>
    <row r="107" spans="1:14" s="21" customFormat="1" ht="17.25" customHeight="1" thickBot="1">
      <c r="A107" s="107" t="s">
        <v>162</v>
      </c>
      <c r="B107" s="92">
        <f>B106+1</f>
        <v>74</v>
      </c>
      <c r="C107" s="122">
        <v>1140</v>
      </c>
      <c r="D107" s="135">
        <f>D119+D125+D108</f>
        <v>4949.3999999999996</v>
      </c>
      <c r="E107" s="135">
        <f>E119+E125+E108</f>
        <v>4309.6000000000004</v>
      </c>
      <c r="F107" s="146">
        <f t="shared" si="6"/>
        <v>639.79999999999927</v>
      </c>
      <c r="G107" s="172">
        <f t="shared" si="9"/>
        <v>0.12926819412454021</v>
      </c>
      <c r="H107" s="135">
        <f>H119+H125+H108</f>
        <v>30811.200000000001</v>
      </c>
      <c r="I107" s="135">
        <f>I119+I125+I108</f>
        <v>22193.1</v>
      </c>
      <c r="J107" s="135">
        <f t="shared" si="8"/>
        <v>8618.1000000000022</v>
      </c>
      <c r="K107" s="186">
        <f t="shared" si="10"/>
        <v>0.27970673002025243</v>
      </c>
      <c r="L107" s="24"/>
    </row>
    <row r="108" spans="1:14" s="21" customFormat="1" ht="18" customHeight="1" thickBot="1">
      <c r="A108" s="107" t="s">
        <v>163</v>
      </c>
      <c r="B108" s="92">
        <f>B107+1</f>
        <v>75</v>
      </c>
      <c r="C108" s="122">
        <v>1150</v>
      </c>
      <c r="D108" s="135">
        <f>SUM(D109:D118)</f>
        <v>2351.1000000000004</v>
      </c>
      <c r="E108" s="135">
        <f>SUM(E109:E118)</f>
        <v>3541.7000000000003</v>
      </c>
      <c r="F108" s="146">
        <f t="shared" si="6"/>
        <v>-1190.5999999999999</v>
      </c>
      <c r="G108" s="172">
        <f t="shared" si="9"/>
        <v>-0.50640125898515576</v>
      </c>
      <c r="H108" s="135">
        <f>SUM(H109:H118)</f>
        <v>20725.2</v>
      </c>
      <c r="I108" s="232">
        <f>SUM(I109:I118)</f>
        <v>20193.599999999999</v>
      </c>
      <c r="J108" s="135">
        <f t="shared" si="8"/>
        <v>531.60000000000218</v>
      </c>
      <c r="K108" s="186">
        <f t="shared" si="10"/>
        <v>2.5649933414394175E-2</v>
      </c>
      <c r="L108" s="24"/>
    </row>
    <row r="109" spans="1:14" s="21" customFormat="1" ht="18" customHeight="1">
      <c r="A109" s="65" t="s">
        <v>58</v>
      </c>
      <c r="B109" s="70">
        <f>B108+1</f>
        <v>76</v>
      </c>
      <c r="C109" s="109" t="s">
        <v>118</v>
      </c>
      <c r="D109" s="137">
        <v>392</v>
      </c>
      <c r="E109" s="147">
        <v>345.5</v>
      </c>
      <c r="F109" s="179">
        <f t="shared" si="6"/>
        <v>46.5</v>
      </c>
      <c r="G109" s="180">
        <f t="shared" si="9"/>
        <v>0.11862244897959184</v>
      </c>
      <c r="H109" s="231">
        <v>5763.6</v>
      </c>
      <c r="I109" s="230">
        <v>5671.2</v>
      </c>
      <c r="J109" s="229">
        <f t="shared" si="8"/>
        <v>92.400000000000546</v>
      </c>
      <c r="K109" s="183">
        <f t="shared" si="10"/>
        <v>1.603164688736216E-2</v>
      </c>
      <c r="L109" s="24"/>
    </row>
    <row r="110" spans="1:14" s="21" customFormat="1" ht="18" customHeight="1">
      <c r="A110" s="73" t="s">
        <v>59</v>
      </c>
      <c r="B110" s="71">
        <f t="shared" ref="B110:B173" si="11">B109+1</f>
        <v>77</v>
      </c>
      <c r="C110" s="109" t="s">
        <v>166</v>
      </c>
      <c r="D110" s="138">
        <v>105</v>
      </c>
      <c r="E110" s="142">
        <v>99.8</v>
      </c>
      <c r="F110" s="179">
        <f t="shared" si="6"/>
        <v>5.2000000000000028</v>
      </c>
      <c r="G110" s="177">
        <f t="shared" si="9"/>
        <v>4.9523809523809553E-2</v>
      </c>
      <c r="H110" s="228">
        <v>6852.8</v>
      </c>
      <c r="I110" s="230">
        <v>6826.3</v>
      </c>
      <c r="J110" s="229">
        <f t="shared" si="8"/>
        <v>26.5</v>
      </c>
      <c r="K110" s="183">
        <f t="shared" si="10"/>
        <v>3.8670324538874618E-3</v>
      </c>
      <c r="L110" s="24"/>
    </row>
    <row r="111" spans="1:14" s="21" customFormat="1" ht="18" customHeight="1">
      <c r="A111" s="73" t="s">
        <v>150</v>
      </c>
      <c r="B111" s="71">
        <f t="shared" si="11"/>
        <v>78</v>
      </c>
      <c r="C111" s="109" t="s">
        <v>167</v>
      </c>
      <c r="D111" s="138">
        <v>21</v>
      </c>
      <c r="E111" s="142">
        <v>33.5</v>
      </c>
      <c r="F111" s="179">
        <f t="shared" si="6"/>
        <v>-12.5</v>
      </c>
      <c r="G111" s="177">
        <f t="shared" si="9"/>
        <v>-0.59523809523809523</v>
      </c>
      <c r="H111" s="228">
        <v>271.8</v>
      </c>
      <c r="I111" s="230">
        <v>181.5</v>
      </c>
      <c r="J111" s="229">
        <f t="shared" si="8"/>
        <v>90.300000000000011</v>
      </c>
      <c r="K111" s="183">
        <f t="shared" si="10"/>
        <v>0.33222958057395147</v>
      </c>
      <c r="L111" s="24"/>
    </row>
    <row r="112" spans="1:14" s="21" customFormat="1" ht="18" customHeight="1">
      <c r="A112" s="73" t="s">
        <v>60</v>
      </c>
      <c r="B112" s="71">
        <f t="shared" si="11"/>
        <v>79</v>
      </c>
      <c r="C112" s="109" t="s">
        <v>236</v>
      </c>
      <c r="D112" s="138">
        <v>108.2</v>
      </c>
      <c r="E112" s="142">
        <v>698.1</v>
      </c>
      <c r="F112" s="179">
        <f t="shared" si="6"/>
        <v>-589.9</v>
      </c>
      <c r="G112" s="177">
        <f t="shared" si="9"/>
        <v>-5.4519408502772642</v>
      </c>
      <c r="H112" s="228">
        <v>2018.2</v>
      </c>
      <c r="I112" s="230">
        <v>1926.1</v>
      </c>
      <c r="J112" s="229">
        <f t="shared" si="8"/>
        <v>92.100000000000136</v>
      </c>
      <c r="K112" s="183">
        <f t="shared" si="10"/>
        <v>4.5634724011495459E-2</v>
      </c>
      <c r="L112" s="24"/>
    </row>
    <row r="113" spans="1:12" s="21" customFormat="1" ht="18" customHeight="1">
      <c r="A113" s="73" t="s">
        <v>61</v>
      </c>
      <c r="B113" s="71">
        <f t="shared" si="11"/>
        <v>80</v>
      </c>
      <c r="C113" s="109" t="s">
        <v>237</v>
      </c>
      <c r="D113" s="138"/>
      <c r="E113" s="142"/>
      <c r="F113" s="179">
        <f t="shared" si="6"/>
        <v>0</v>
      </c>
      <c r="G113" s="177"/>
      <c r="H113" s="138"/>
      <c r="I113" s="138"/>
      <c r="J113" s="137">
        <f t="shared" si="8"/>
        <v>0</v>
      </c>
      <c r="K113" s="183"/>
      <c r="L113" s="24"/>
    </row>
    <row r="114" spans="1:12" s="21" customFormat="1" ht="18" customHeight="1">
      <c r="A114" s="73" t="s">
        <v>151</v>
      </c>
      <c r="B114" s="71">
        <f t="shared" si="11"/>
        <v>81</v>
      </c>
      <c r="C114" s="109" t="s">
        <v>275</v>
      </c>
      <c r="D114" s="143"/>
      <c r="E114" s="142">
        <v>22.9</v>
      </c>
      <c r="F114" s="179">
        <f t="shared" si="6"/>
        <v>-22.9</v>
      </c>
      <c r="G114" s="177">
        <v>-0.22900000000000001</v>
      </c>
      <c r="H114" s="228">
        <v>212.9</v>
      </c>
      <c r="I114" s="230">
        <v>212.9</v>
      </c>
      <c r="J114" s="229">
        <f t="shared" si="8"/>
        <v>0</v>
      </c>
      <c r="K114" s="183">
        <f t="shared" si="10"/>
        <v>0</v>
      </c>
      <c r="L114" s="24"/>
    </row>
    <row r="115" spans="1:12" s="21" customFormat="1" ht="18" customHeight="1">
      <c r="A115" s="73" t="s">
        <v>62</v>
      </c>
      <c r="B115" s="71">
        <f t="shared" si="11"/>
        <v>82</v>
      </c>
      <c r="C115" s="109" t="s">
        <v>276</v>
      </c>
      <c r="D115" s="143"/>
      <c r="E115" s="142"/>
      <c r="F115" s="179">
        <f t="shared" si="6"/>
        <v>0</v>
      </c>
      <c r="G115" s="177"/>
      <c r="H115" s="138"/>
      <c r="I115" s="138"/>
      <c r="J115" s="137">
        <f t="shared" si="8"/>
        <v>0</v>
      </c>
      <c r="K115" s="183"/>
      <c r="L115" s="24"/>
    </row>
    <row r="116" spans="1:12" s="21" customFormat="1" ht="18" customHeight="1">
      <c r="A116" s="73" t="s">
        <v>124</v>
      </c>
      <c r="B116" s="71">
        <f t="shared" si="11"/>
        <v>83</v>
      </c>
      <c r="C116" s="109" t="s">
        <v>277</v>
      </c>
      <c r="D116" s="143"/>
      <c r="E116" s="142"/>
      <c r="F116" s="179">
        <f t="shared" si="6"/>
        <v>0</v>
      </c>
      <c r="G116" s="177"/>
      <c r="H116" s="138"/>
      <c r="I116" s="138"/>
      <c r="J116" s="137">
        <f t="shared" si="8"/>
        <v>0</v>
      </c>
      <c r="K116" s="183"/>
      <c r="L116" s="24"/>
    </row>
    <row r="117" spans="1:12" s="21" customFormat="1" ht="18" customHeight="1">
      <c r="A117" s="73" t="s">
        <v>125</v>
      </c>
      <c r="B117" s="71">
        <f t="shared" si="11"/>
        <v>84</v>
      </c>
      <c r="C117" s="109" t="s">
        <v>278</v>
      </c>
      <c r="D117" s="138">
        <v>1724.9</v>
      </c>
      <c r="E117" s="142">
        <v>2341.9</v>
      </c>
      <c r="F117" s="179">
        <f t="shared" si="6"/>
        <v>-617</v>
      </c>
      <c r="G117" s="177">
        <f t="shared" si="9"/>
        <v>-0.35770189576207312</v>
      </c>
      <c r="H117" s="228">
        <v>5605.9</v>
      </c>
      <c r="I117" s="230">
        <v>5375.6</v>
      </c>
      <c r="J117" s="229">
        <f t="shared" si="8"/>
        <v>230.29999999999927</v>
      </c>
      <c r="K117" s="183">
        <f t="shared" si="10"/>
        <v>4.1081717476230274E-2</v>
      </c>
      <c r="L117" s="24"/>
    </row>
    <row r="118" spans="1:12" s="21" customFormat="1" ht="18" customHeight="1" thickBot="1">
      <c r="A118" s="83" t="s">
        <v>152</v>
      </c>
      <c r="B118" s="77">
        <f t="shared" si="11"/>
        <v>85</v>
      </c>
      <c r="C118" s="116" t="s">
        <v>279</v>
      </c>
      <c r="D118" s="144"/>
      <c r="E118" s="145"/>
      <c r="F118" s="181">
        <f t="shared" si="6"/>
        <v>0</v>
      </c>
      <c r="G118" s="178"/>
      <c r="H118" s="140"/>
      <c r="I118" s="140"/>
      <c r="J118" s="152">
        <f t="shared" si="8"/>
        <v>0</v>
      </c>
      <c r="K118" s="187"/>
      <c r="L118" s="24"/>
    </row>
    <row r="119" spans="1:12" s="21" customFormat="1" ht="18" customHeight="1" thickBot="1">
      <c r="A119" s="107" t="s">
        <v>235</v>
      </c>
      <c r="B119" s="92">
        <f t="shared" si="11"/>
        <v>86</v>
      </c>
      <c r="C119" s="122">
        <v>1160</v>
      </c>
      <c r="D119" s="135">
        <f>SUM(D120:D124)</f>
        <v>2518.2999999999997</v>
      </c>
      <c r="E119" s="135">
        <f>SUM(E120:E124)</f>
        <v>596.5</v>
      </c>
      <c r="F119" s="146">
        <f t="shared" si="6"/>
        <v>1921.7999999999997</v>
      </c>
      <c r="G119" s="172">
        <f t="shared" si="9"/>
        <v>0.76313386014374773</v>
      </c>
      <c r="H119" s="135">
        <f>SUM(H120:H124)</f>
        <v>8846.4</v>
      </c>
      <c r="I119" s="135">
        <f>SUM(I120:I124)</f>
        <v>1482.9999999999998</v>
      </c>
      <c r="J119" s="135">
        <f t="shared" si="8"/>
        <v>7363.4</v>
      </c>
      <c r="K119" s="186">
        <f t="shared" si="10"/>
        <v>0.83236118647133295</v>
      </c>
      <c r="L119" s="24"/>
    </row>
    <row r="120" spans="1:12" s="21" customFormat="1" ht="21.75" customHeight="1">
      <c r="A120" s="81" t="s">
        <v>114</v>
      </c>
      <c r="B120" s="84">
        <f t="shared" si="11"/>
        <v>87</v>
      </c>
      <c r="C120" s="114" t="s">
        <v>238</v>
      </c>
      <c r="D120" s="149">
        <v>2131.1999999999998</v>
      </c>
      <c r="E120" s="193">
        <v>0</v>
      </c>
      <c r="F120" s="179">
        <f t="shared" ref="F120:F183" si="12">D120-E120</f>
        <v>2131.1999999999998</v>
      </c>
      <c r="G120" s="180">
        <f t="shared" si="9"/>
        <v>1</v>
      </c>
      <c r="H120" s="137">
        <v>6687.6</v>
      </c>
      <c r="I120" s="137"/>
      <c r="J120" s="137">
        <f t="shared" si="8"/>
        <v>6687.6</v>
      </c>
      <c r="K120" s="183">
        <f t="shared" si="10"/>
        <v>1</v>
      </c>
      <c r="L120" s="24"/>
    </row>
    <row r="121" spans="1:12" s="21" customFormat="1" ht="21.75" customHeight="1">
      <c r="A121" s="76" t="s">
        <v>115</v>
      </c>
      <c r="B121" s="71">
        <f t="shared" si="11"/>
        <v>88</v>
      </c>
      <c r="C121" s="114" t="s">
        <v>239</v>
      </c>
      <c r="D121" s="143">
        <v>120</v>
      </c>
      <c r="E121" s="194">
        <v>90.2</v>
      </c>
      <c r="F121" s="179">
        <f t="shared" si="12"/>
        <v>29.799999999999997</v>
      </c>
      <c r="G121" s="177">
        <f t="shared" si="9"/>
        <v>0.24833333333333332</v>
      </c>
      <c r="H121" s="138">
        <v>320</v>
      </c>
      <c r="I121" s="138">
        <v>225.8</v>
      </c>
      <c r="J121" s="137">
        <f t="shared" si="8"/>
        <v>94.199999999999989</v>
      </c>
      <c r="K121" s="183">
        <f t="shared" si="10"/>
        <v>0.29437499999999994</v>
      </c>
      <c r="L121" s="24"/>
    </row>
    <row r="122" spans="1:12" s="21" customFormat="1" ht="20.25" customHeight="1" thickBot="1">
      <c r="A122" s="76" t="s">
        <v>116</v>
      </c>
      <c r="B122" s="71">
        <f t="shared" si="11"/>
        <v>89</v>
      </c>
      <c r="C122" s="114" t="s">
        <v>240</v>
      </c>
      <c r="D122" s="143">
        <v>107.1</v>
      </c>
      <c r="E122" s="194">
        <v>506.3</v>
      </c>
      <c r="F122" s="179">
        <f t="shared" si="12"/>
        <v>-399.20000000000005</v>
      </c>
      <c r="G122" s="177">
        <f t="shared" si="9"/>
        <v>-3.7273576097105514</v>
      </c>
      <c r="H122" s="138">
        <v>1414.8</v>
      </c>
      <c r="I122" s="138">
        <v>1192.0999999999999</v>
      </c>
      <c r="J122" s="137">
        <f t="shared" si="8"/>
        <v>222.70000000000005</v>
      </c>
      <c r="K122" s="183">
        <f t="shared" si="10"/>
        <v>0.15740740740740744</v>
      </c>
      <c r="L122" s="25"/>
    </row>
    <row r="123" spans="1:12" s="21" customFormat="1" ht="26.25" customHeight="1" thickBot="1">
      <c r="A123" s="76" t="s">
        <v>117</v>
      </c>
      <c r="B123" s="71">
        <f t="shared" si="11"/>
        <v>90</v>
      </c>
      <c r="C123" s="114" t="s">
        <v>280</v>
      </c>
      <c r="D123" s="143">
        <v>160</v>
      </c>
      <c r="E123" s="194">
        <v>0</v>
      </c>
      <c r="F123" s="179">
        <f t="shared" si="12"/>
        <v>160</v>
      </c>
      <c r="G123" s="177">
        <f t="shared" si="9"/>
        <v>1</v>
      </c>
      <c r="H123" s="138">
        <v>424</v>
      </c>
      <c r="I123" s="138">
        <v>65.099999999999994</v>
      </c>
      <c r="J123" s="137">
        <f t="shared" si="8"/>
        <v>358.9</v>
      </c>
      <c r="K123" s="183">
        <f t="shared" si="10"/>
        <v>0.84646226415094339</v>
      </c>
      <c r="L123" s="22"/>
    </row>
    <row r="124" spans="1:12" s="21" customFormat="1" ht="24.75" customHeight="1" thickBot="1">
      <c r="A124" s="85" t="s">
        <v>164</v>
      </c>
      <c r="B124" s="77">
        <f t="shared" si="11"/>
        <v>91</v>
      </c>
      <c r="C124" s="117" t="s">
        <v>281</v>
      </c>
      <c r="D124" s="144">
        <v>0</v>
      </c>
      <c r="E124" s="195">
        <v>0</v>
      </c>
      <c r="F124" s="181">
        <f t="shared" si="12"/>
        <v>0</v>
      </c>
      <c r="G124" s="178"/>
      <c r="H124" s="140"/>
      <c r="I124" s="140"/>
      <c r="J124" s="152">
        <f t="shared" si="8"/>
        <v>0</v>
      </c>
      <c r="K124" s="187"/>
      <c r="L124" s="22"/>
    </row>
    <row r="125" spans="1:12" s="21" customFormat="1" ht="18" customHeight="1" thickBot="1">
      <c r="A125" s="107" t="s">
        <v>165</v>
      </c>
      <c r="B125" s="92">
        <f t="shared" si="11"/>
        <v>92</v>
      </c>
      <c r="C125" s="122">
        <v>1170</v>
      </c>
      <c r="D125" s="135">
        <f>SUM(D126:D128)</f>
        <v>80</v>
      </c>
      <c r="E125" s="146">
        <f>SUM(E126:E128)</f>
        <v>171.39999999999998</v>
      </c>
      <c r="F125" s="146">
        <f t="shared" si="12"/>
        <v>-91.399999999999977</v>
      </c>
      <c r="G125" s="172">
        <f t="shared" si="9"/>
        <v>-1.1424999999999996</v>
      </c>
      <c r="H125" s="135">
        <f>SUM(H126:H128)</f>
        <v>1239.5999999999999</v>
      </c>
      <c r="I125" s="135">
        <f>SUM(I126:I128)</f>
        <v>516.5</v>
      </c>
      <c r="J125" s="135">
        <f t="shared" si="8"/>
        <v>723.09999999999991</v>
      </c>
      <c r="K125" s="186">
        <f t="shared" si="10"/>
        <v>0.58333333333333326</v>
      </c>
      <c r="L125" s="23"/>
    </row>
    <row r="126" spans="1:12" s="21" customFormat="1" ht="21" customHeight="1" thickBot="1">
      <c r="A126" s="81" t="s">
        <v>119</v>
      </c>
      <c r="B126" s="70">
        <f t="shared" si="11"/>
        <v>93</v>
      </c>
      <c r="C126" s="114" t="s">
        <v>282</v>
      </c>
      <c r="D126" s="149">
        <v>0</v>
      </c>
      <c r="E126" s="193">
        <v>34.799999999999997</v>
      </c>
      <c r="F126" s="179">
        <f t="shared" si="12"/>
        <v>-34.799999999999997</v>
      </c>
      <c r="G126" s="180">
        <v>-0.34799999999999998</v>
      </c>
      <c r="H126" s="137">
        <v>400.5</v>
      </c>
      <c r="I126" s="137">
        <v>95.7</v>
      </c>
      <c r="J126" s="137">
        <f t="shared" si="8"/>
        <v>304.8</v>
      </c>
      <c r="K126" s="183">
        <f t="shared" si="10"/>
        <v>0.76104868913857682</v>
      </c>
      <c r="L126" s="25"/>
    </row>
    <row r="127" spans="1:12" s="21" customFormat="1" ht="20.25" customHeight="1" thickBot="1">
      <c r="A127" s="76" t="s">
        <v>120</v>
      </c>
      <c r="B127" s="71">
        <f t="shared" si="11"/>
        <v>94</v>
      </c>
      <c r="C127" s="115" t="s">
        <v>283</v>
      </c>
      <c r="D127" s="143">
        <v>80</v>
      </c>
      <c r="E127" s="194">
        <v>136.6</v>
      </c>
      <c r="F127" s="179">
        <f t="shared" si="12"/>
        <v>-56.599999999999994</v>
      </c>
      <c r="G127" s="177">
        <f t="shared" si="9"/>
        <v>-0.70749999999999991</v>
      </c>
      <c r="H127" s="138">
        <v>839.1</v>
      </c>
      <c r="I127" s="138">
        <v>420.8</v>
      </c>
      <c r="J127" s="137">
        <f t="shared" si="8"/>
        <v>418.3</v>
      </c>
      <c r="K127" s="183">
        <f t="shared" si="10"/>
        <v>0.49851030866404483</v>
      </c>
      <c r="L127" s="26"/>
    </row>
    <row r="128" spans="1:12" s="21" customFormat="1" ht="21.75" customHeight="1" thickBot="1">
      <c r="A128" s="85" t="s">
        <v>121</v>
      </c>
      <c r="B128" s="77">
        <f t="shared" si="11"/>
        <v>95</v>
      </c>
      <c r="C128" s="118" t="s">
        <v>284</v>
      </c>
      <c r="D128" s="144"/>
      <c r="E128" s="195"/>
      <c r="F128" s="181">
        <f t="shared" si="12"/>
        <v>0</v>
      </c>
      <c r="G128" s="182"/>
      <c r="H128" s="140"/>
      <c r="I128" s="140"/>
      <c r="J128" s="152">
        <f t="shared" si="8"/>
        <v>0</v>
      </c>
      <c r="K128" s="187"/>
      <c r="L128" s="28"/>
    </row>
    <row r="129" spans="1:12" s="21" customFormat="1" ht="21" thickBot="1">
      <c r="A129" s="86" t="s">
        <v>241</v>
      </c>
      <c r="B129" s="69">
        <f t="shared" si="11"/>
        <v>96</v>
      </c>
      <c r="C129" s="119">
        <v>1180</v>
      </c>
      <c r="D129" s="150"/>
      <c r="E129" s="151"/>
      <c r="F129" s="151">
        <f t="shared" si="12"/>
        <v>0</v>
      </c>
      <c r="G129" s="170"/>
      <c r="H129" s="150">
        <v>83431.199999999997</v>
      </c>
      <c r="I129" s="150">
        <v>83456.100000000006</v>
      </c>
      <c r="J129" s="150">
        <f t="shared" si="8"/>
        <v>-24.900000000008731</v>
      </c>
      <c r="K129" s="188">
        <f t="shared" si="10"/>
        <v>-2.9844950090624048E-4</v>
      </c>
      <c r="L129" s="28"/>
    </row>
    <row r="130" spans="1:12" s="21" customFormat="1" ht="21.75" thickBot="1">
      <c r="A130" s="65" t="s">
        <v>242</v>
      </c>
      <c r="B130" s="87">
        <f t="shared" si="11"/>
        <v>97</v>
      </c>
      <c r="C130" s="120">
        <v>1190</v>
      </c>
      <c r="D130" s="152"/>
      <c r="E130" s="153"/>
      <c r="F130" s="181">
        <f t="shared" si="12"/>
        <v>0</v>
      </c>
      <c r="G130" s="178"/>
      <c r="H130" s="153">
        <v>563.9</v>
      </c>
      <c r="I130" s="153">
        <v>539</v>
      </c>
      <c r="J130" s="150">
        <f t="shared" si="8"/>
        <v>24.899999999999977</v>
      </c>
      <c r="K130" s="188">
        <f t="shared" si="10"/>
        <v>4.4156765383933282E-2</v>
      </c>
      <c r="L130" s="27">
        <f t="shared" ref="L130" si="13">SUM(L127-L128-L129)</f>
        <v>0</v>
      </c>
    </row>
    <row r="131" spans="1:12" s="20" customFormat="1" ht="41.25" thickBot="1">
      <c r="A131" s="91" t="s">
        <v>168</v>
      </c>
      <c r="B131" s="92">
        <f t="shared" si="11"/>
        <v>98</v>
      </c>
      <c r="C131" s="121">
        <v>1200</v>
      </c>
      <c r="D131" s="135">
        <v>-3812.7</v>
      </c>
      <c r="E131" s="146">
        <v>-4930.7</v>
      </c>
      <c r="F131" s="146">
        <f t="shared" si="12"/>
        <v>1118</v>
      </c>
      <c r="G131" s="173">
        <f t="shared" si="9"/>
        <v>-0.29323051905473813</v>
      </c>
      <c r="H131" s="135">
        <v>29198.1</v>
      </c>
      <c r="I131" s="135">
        <v>29198.1</v>
      </c>
      <c r="J131" s="135">
        <f t="shared" si="8"/>
        <v>0</v>
      </c>
      <c r="K131" s="186">
        <f t="shared" si="10"/>
        <v>0</v>
      </c>
      <c r="L131" s="26"/>
    </row>
    <row r="132" spans="1:12" s="21" customFormat="1" ht="21" thickBot="1">
      <c r="A132" s="91" t="s">
        <v>5</v>
      </c>
      <c r="B132" s="92">
        <f t="shared" si="11"/>
        <v>99</v>
      </c>
      <c r="C132" s="121">
        <v>1210</v>
      </c>
      <c r="D132" s="154">
        <f>D35+D152</f>
        <v>61023.400000000009</v>
      </c>
      <c r="E132" s="154">
        <f>E35+E152</f>
        <v>60789.8</v>
      </c>
      <c r="F132" s="146">
        <f t="shared" si="12"/>
        <v>233.60000000000582</v>
      </c>
      <c r="G132" s="172">
        <f t="shared" si="9"/>
        <v>3.8280397355769393E-3</v>
      </c>
      <c r="H132" s="135">
        <f>H35+H152</f>
        <v>220644.1</v>
      </c>
      <c r="I132" s="135">
        <f>I35+I153</f>
        <v>211940.39999999997</v>
      </c>
      <c r="J132" s="135">
        <f t="shared" si="8"/>
        <v>8703.7000000000407</v>
      </c>
      <c r="K132" s="186">
        <f t="shared" si="10"/>
        <v>3.9446783303972506E-2</v>
      </c>
      <c r="L132" s="24"/>
    </row>
    <row r="133" spans="1:12" s="21" customFormat="1" ht="18" customHeight="1" thickBot="1">
      <c r="A133" s="123" t="s">
        <v>63</v>
      </c>
      <c r="B133" s="92">
        <f t="shared" si="11"/>
        <v>100</v>
      </c>
      <c r="C133" s="124">
        <v>1220</v>
      </c>
      <c r="D133" s="135">
        <f>D53+D131</f>
        <v>61023.399999999994</v>
      </c>
      <c r="E133" s="135">
        <f>E53+E131</f>
        <v>60789.8</v>
      </c>
      <c r="F133" s="146">
        <f t="shared" si="12"/>
        <v>233.59999999999127</v>
      </c>
      <c r="G133" s="172">
        <f t="shared" si="9"/>
        <v>3.8280397355767016E-3</v>
      </c>
      <c r="H133" s="135">
        <f>H53+H131</f>
        <v>220644.10000000003</v>
      </c>
      <c r="I133" s="135">
        <f>I53+I131</f>
        <v>211940.4</v>
      </c>
      <c r="J133" s="135">
        <f t="shared" si="8"/>
        <v>8703.7000000000407</v>
      </c>
      <c r="K133" s="186">
        <f t="shared" si="10"/>
        <v>3.9446783303972506E-2</v>
      </c>
      <c r="L133" s="24"/>
    </row>
    <row r="134" spans="1:12" s="21" customFormat="1" ht="18" customHeight="1" thickBot="1">
      <c r="A134" s="123" t="s">
        <v>64</v>
      </c>
      <c r="B134" s="92">
        <f t="shared" si="11"/>
        <v>101</v>
      </c>
      <c r="C134" s="124">
        <v>1230</v>
      </c>
      <c r="D134" s="154"/>
      <c r="E134" s="155"/>
      <c r="F134" s="146">
        <f t="shared" si="12"/>
        <v>0</v>
      </c>
      <c r="G134" s="172"/>
      <c r="H134" s="135"/>
      <c r="I134" s="154"/>
      <c r="J134" s="135">
        <f t="shared" si="8"/>
        <v>0</v>
      </c>
      <c r="K134" s="186"/>
      <c r="L134" s="24"/>
    </row>
    <row r="135" spans="1:12" s="21" customFormat="1" ht="18" customHeight="1" thickBot="1">
      <c r="A135" s="91" t="s">
        <v>65</v>
      </c>
      <c r="B135" s="92">
        <f t="shared" si="11"/>
        <v>102</v>
      </c>
      <c r="C135" s="96">
        <v>2000</v>
      </c>
      <c r="D135" s="135"/>
      <c r="E135" s="146"/>
      <c r="F135" s="171">
        <f t="shared" si="12"/>
        <v>0</v>
      </c>
      <c r="G135" s="172"/>
      <c r="H135" s="135"/>
      <c r="I135" s="135"/>
      <c r="J135" s="135">
        <f t="shared" si="8"/>
        <v>0</v>
      </c>
      <c r="K135" s="186"/>
      <c r="L135" s="25"/>
    </row>
    <row r="136" spans="1:12" s="20" customFormat="1" ht="38.25" customHeight="1" thickBot="1">
      <c r="A136" s="73" t="s">
        <v>66</v>
      </c>
      <c r="B136" s="70">
        <f t="shared" si="11"/>
        <v>103</v>
      </c>
      <c r="C136" s="100">
        <v>2010</v>
      </c>
      <c r="D136" s="137"/>
      <c r="E136" s="147"/>
      <c r="F136" s="156">
        <f t="shared" si="12"/>
        <v>0</v>
      </c>
      <c r="G136" s="166"/>
      <c r="H136" s="137"/>
      <c r="I136" s="137"/>
      <c r="J136" s="137">
        <f t="shared" si="8"/>
        <v>0</v>
      </c>
      <c r="K136" s="183"/>
      <c r="L136" s="29"/>
    </row>
    <row r="137" spans="1:12" s="21" customFormat="1" ht="18" customHeight="1">
      <c r="A137" s="73" t="s">
        <v>67</v>
      </c>
      <c r="B137" s="71">
        <f t="shared" si="11"/>
        <v>104</v>
      </c>
      <c r="C137" s="100">
        <v>2020</v>
      </c>
      <c r="D137" s="138"/>
      <c r="E137" s="142"/>
      <c r="F137" s="147">
        <f t="shared" si="12"/>
        <v>0</v>
      </c>
      <c r="G137" s="166"/>
      <c r="H137" s="138"/>
      <c r="I137" s="138"/>
      <c r="J137" s="137">
        <f t="shared" si="8"/>
        <v>0</v>
      </c>
      <c r="K137" s="183"/>
      <c r="L137" s="23"/>
    </row>
    <row r="138" spans="1:12" s="21" customFormat="1" ht="33.75" customHeight="1">
      <c r="A138" s="73" t="s">
        <v>68</v>
      </c>
      <c r="B138" s="71">
        <f t="shared" si="11"/>
        <v>105</v>
      </c>
      <c r="C138" s="100">
        <v>2030</v>
      </c>
      <c r="D138" s="138"/>
      <c r="E138" s="142"/>
      <c r="F138" s="147">
        <f t="shared" si="12"/>
        <v>0</v>
      </c>
      <c r="G138" s="166"/>
      <c r="H138" s="138"/>
      <c r="I138" s="138"/>
      <c r="J138" s="137">
        <f t="shared" si="8"/>
        <v>0</v>
      </c>
      <c r="K138" s="183"/>
      <c r="L138" s="24"/>
    </row>
    <row r="139" spans="1:12" s="21" customFormat="1" ht="18" customHeight="1" thickBot="1">
      <c r="A139" s="83" t="s">
        <v>29</v>
      </c>
      <c r="B139" s="78">
        <f t="shared" si="11"/>
        <v>106</v>
      </c>
      <c r="C139" s="101">
        <v>2040</v>
      </c>
      <c r="D139" s="140"/>
      <c r="E139" s="145"/>
      <c r="F139" s="157">
        <f t="shared" si="12"/>
        <v>0</v>
      </c>
      <c r="G139" s="169"/>
      <c r="H139" s="140"/>
      <c r="I139" s="140"/>
      <c r="J139" s="152">
        <f t="shared" si="8"/>
        <v>0</v>
      </c>
      <c r="K139" s="187"/>
      <c r="L139" s="24"/>
    </row>
    <row r="140" spans="1:12" s="21" customFormat="1" ht="21.75" customHeight="1" thickBot="1">
      <c r="A140" s="68" t="s">
        <v>86</v>
      </c>
      <c r="B140" s="69">
        <f t="shared" si="11"/>
        <v>107</v>
      </c>
      <c r="C140" s="102">
        <v>3000</v>
      </c>
      <c r="D140" s="150">
        <f>SUM(D141:D143,D150)</f>
        <v>17553.8</v>
      </c>
      <c r="E140" s="151">
        <f>SUM(E141:E143,E150)</f>
        <v>17935</v>
      </c>
      <c r="F140" s="151">
        <f t="shared" si="12"/>
        <v>-381.20000000000073</v>
      </c>
      <c r="G140" s="170">
        <f t="shared" si="9"/>
        <v>-2.1716095660198973E-2</v>
      </c>
      <c r="H140" s="150">
        <f>SUM(H141:H143,H150)</f>
        <v>23090.9</v>
      </c>
      <c r="I140" s="150">
        <f>SUM(I141:I143,I150)</f>
        <v>21148.7</v>
      </c>
      <c r="J140" s="150">
        <f t="shared" si="8"/>
        <v>1942.2000000000007</v>
      </c>
      <c r="K140" s="188">
        <f t="shared" si="10"/>
        <v>8.4111056736636533E-2</v>
      </c>
      <c r="L140" s="24"/>
    </row>
    <row r="141" spans="1:12" s="21" customFormat="1" ht="21" customHeight="1" thickBot="1">
      <c r="A141" s="65" t="s">
        <v>32</v>
      </c>
      <c r="B141" s="70">
        <f t="shared" si="11"/>
        <v>108</v>
      </c>
      <c r="C141" s="97">
        <v>3010</v>
      </c>
      <c r="D141" s="137"/>
      <c r="E141" s="147"/>
      <c r="F141" s="156">
        <f t="shared" si="12"/>
        <v>0</v>
      </c>
      <c r="G141" s="166"/>
      <c r="H141" s="150"/>
      <c r="I141" s="137"/>
      <c r="J141" s="137">
        <f t="shared" si="8"/>
        <v>0</v>
      </c>
      <c r="K141" s="183"/>
      <c r="L141" s="24"/>
    </row>
    <row r="142" spans="1:12" s="21" customFormat="1" ht="35.25" customHeight="1">
      <c r="A142" s="73" t="s">
        <v>28</v>
      </c>
      <c r="B142" s="71">
        <f t="shared" si="11"/>
        <v>109</v>
      </c>
      <c r="C142" s="100">
        <v>3020</v>
      </c>
      <c r="D142" s="138"/>
      <c r="E142" s="142"/>
      <c r="F142" s="147">
        <f t="shared" si="12"/>
        <v>0</v>
      </c>
      <c r="G142" s="166"/>
      <c r="H142" s="137"/>
      <c r="I142" s="138"/>
      <c r="J142" s="137">
        <f t="shared" si="8"/>
        <v>0</v>
      </c>
      <c r="K142" s="183"/>
      <c r="L142" s="24"/>
    </row>
    <row r="143" spans="1:12" s="21" customFormat="1" ht="21" customHeight="1">
      <c r="A143" s="73" t="s">
        <v>87</v>
      </c>
      <c r="B143" s="71">
        <f t="shared" si="11"/>
        <v>110</v>
      </c>
      <c r="C143" s="100">
        <v>3030</v>
      </c>
      <c r="D143" s="138">
        <f>SUM(D144:D149)</f>
        <v>17553.8</v>
      </c>
      <c r="E143" s="142">
        <f>SUM(E144:E149)</f>
        <v>17935</v>
      </c>
      <c r="F143" s="147">
        <f t="shared" si="12"/>
        <v>-381.20000000000073</v>
      </c>
      <c r="G143" s="166">
        <f t="shared" si="9"/>
        <v>-2.1716095660198973E-2</v>
      </c>
      <c r="H143" s="138">
        <f>SUM(H144:H149)</f>
        <v>23090.9</v>
      </c>
      <c r="I143" s="138">
        <f>SUM(I144:I149)</f>
        <v>21148.7</v>
      </c>
      <c r="J143" s="137">
        <f t="shared" si="8"/>
        <v>1942.2000000000007</v>
      </c>
      <c r="K143" s="183">
        <f t="shared" si="10"/>
        <v>8.4111056736636533E-2</v>
      </c>
      <c r="L143" s="24"/>
    </row>
    <row r="144" spans="1:12" s="21" customFormat="1" ht="21" customHeight="1">
      <c r="A144" s="73" t="s">
        <v>0</v>
      </c>
      <c r="B144" s="71">
        <f t="shared" si="11"/>
        <v>111</v>
      </c>
      <c r="C144" s="100" t="s">
        <v>169</v>
      </c>
      <c r="D144" s="138"/>
      <c r="E144" s="142"/>
      <c r="F144" s="147">
        <f t="shared" si="12"/>
        <v>0</v>
      </c>
      <c r="G144" s="166"/>
      <c r="H144" s="138"/>
      <c r="I144" s="138"/>
      <c r="J144" s="137">
        <f t="shared" si="8"/>
        <v>0</v>
      </c>
      <c r="K144" s="183"/>
      <c r="L144" s="24"/>
    </row>
    <row r="145" spans="1:12" s="21" customFormat="1" ht="21" customHeight="1">
      <c r="A145" s="73" t="s">
        <v>1</v>
      </c>
      <c r="B145" s="71">
        <f t="shared" si="11"/>
        <v>112</v>
      </c>
      <c r="C145" s="100" t="s">
        <v>170</v>
      </c>
      <c r="D145" s="138">
        <v>17553.8</v>
      </c>
      <c r="E145" s="142">
        <v>17935</v>
      </c>
      <c r="F145" s="147">
        <f t="shared" si="12"/>
        <v>-381.20000000000073</v>
      </c>
      <c r="G145" s="166">
        <f t="shared" si="9"/>
        <v>-2.1716095660198973E-2</v>
      </c>
      <c r="H145" s="138">
        <v>22681.9</v>
      </c>
      <c r="I145" s="138">
        <v>21148.7</v>
      </c>
      <c r="J145" s="137">
        <f t="shared" si="8"/>
        <v>1533.2000000000007</v>
      </c>
      <c r="K145" s="183">
        <f t="shared" si="10"/>
        <v>6.7595748151609902E-2</v>
      </c>
      <c r="L145" s="24"/>
    </row>
    <row r="146" spans="1:12" s="31" customFormat="1" ht="21" customHeight="1" thickBot="1">
      <c r="A146" s="73" t="s">
        <v>8</v>
      </c>
      <c r="B146" s="71">
        <f t="shared" si="11"/>
        <v>113</v>
      </c>
      <c r="C146" s="100" t="s">
        <v>171</v>
      </c>
      <c r="D146" s="138"/>
      <c r="E146" s="158"/>
      <c r="F146" s="147">
        <f t="shared" si="12"/>
        <v>0</v>
      </c>
      <c r="G146" s="166"/>
      <c r="H146" s="138">
        <v>409</v>
      </c>
      <c r="I146" s="185"/>
      <c r="J146" s="137">
        <f t="shared" si="8"/>
        <v>409</v>
      </c>
      <c r="K146" s="183">
        <f t="shared" si="10"/>
        <v>1</v>
      </c>
      <c r="L146" s="30"/>
    </row>
    <row r="147" spans="1:12" s="20" customFormat="1" ht="21" customHeight="1" thickBot="1">
      <c r="A147" s="73" t="s">
        <v>2</v>
      </c>
      <c r="B147" s="71">
        <f t="shared" si="11"/>
        <v>114</v>
      </c>
      <c r="C147" s="100" t="s">
        <v>172</v>
      </c>
      <c r="D147" s="138"/>
      <c r="E147" s="142"/>
      <c r="F147" s="147">
        <f t="shared" si="12"/>
        <v>0</v>
      </c>
      <c r="G147" s="166"/>
      <c r="H147" s="138"/>
      <c r="I147" s="138"/>
      <c r="J147" s="137">
        <f t="shared" si="8"/>
        <v>0</v>
      </c>
      <c r="K147" s="183"/>
      <c r="L147" s="26"/>
    </row>
    <row r="148" spans="1:12" s="20" customFormat="1" ht="32.25" customHeight="1" thickBot="1">
      <c r="A148" s="73" t="s">
        <v>9</v>
      </c>
      <c r="B148" s="71">
        <f t="shared" si="11"/>
        <v>115</v>
      </c>
      <c r="C148" s="100" t="s">
        <v>173</v>
      </c>
      <c r="D148" s="138"/>
      <c r="E148" s="142"/>
      <c r="F148" s="147">
        <f t="shared" si="12"/>
        <v>0</v>
      </c>
      <c r="G148" s="166"/>
      <c r="H148" s="138"/>
      <c r="I148" s="138"/>
      <c r="J148" s="137">
        <f t="shared" si="8"/>
        <v>0</v>
      </c>
      <c r="K148" s="183"/>
      <c r="L148" s="26"/>
    </row>
    <row r="149" spans="1:12" s="21" customFormat="1" ht="18" customHeight="1">
      <c r="A149" s="73" t="s">
        <v>17</v>
      </c>
      <c r="B149" s="71">
        <f t="shared" si="11"/>
        <v>116</v>
      </c>
      <c r="C149" s="100" t="s">
        <v>174</v>
      </c>
      <c r="D149" s="138"/>
      <c r="E149" s="142"/>
      <c r="F149" s="147">
        <f t="shared" si="12"/>
        <v>0</v>
      </c>
      <c r="G149" s="166"/>
      <c r="H149" s="138"/>
      <c r="I149" s="138"/>
      <c r="J149" s="137">
        <f t="shared" si="8"/>
        <v>0</v>
      </c>
      <c r="K149" s="183"/>
      <c r="L149" s="24"/>
    </row>
    <row r="150" spans="1:12" s="21" customFormat="1" ht="18" customHeight="1" thickBot="1">
      <c r="A150" s="83" t="s">
        <v>126</v>
      </c>
      <c r="B150" s="78">
        <f t="shared" si="11"/>
        <v>117</v>
      </c>
      <c r="C150" s="101">
        <v>3040</v>
      </c>
      <c r="D150" s="140"/>
      <c r="E150" s="145"/>
      <c r="F150" s="157">
        <f t="shared" si="12"/>
        <v>0</v>
      </c>
      <c r="G150" s="169"/>
      <c r="H150" s="140"/>
      <c r="I150" s="140"/>
      <c r="J150" s="152">
        <f t="shared" si="8"/>
        <v>0</v>
      </c>
      <c r="K150" s="187"/>
      <c r="L150" s="24"/>
    </row>
    <row r="151" spans="1:12" s="21" customFormat="1" ht="18" customHeight="1" thickBot="1">
      <c r="A151" s="79" t="s">
        <v>127</v>
      </c>
      <c r="B151" s="80">
        <f t="shared" si="11"/>
        <v>118</v>
      </c>
      <c r="C151" s="98">
        <v>4000</v>
      </c>
      <c r="D151" s="150"/>
      <c r="E151" s="151"/>
      <c r="F151" s="151">
        <f t="shared" si="12"/>
        <v>0</v>
      </c>
      <c r="G151" s="170"/>
      <c r="H151" s="150"/>
      <c r="I151" s="150"/>
      <c r="J151" s="150">
        <f t="shared" si="8"/>
        <v>0</v>
      </c>
      <c r="K151" s="188"/>
      <c r="L151" s="24"/>
    </row>
    <row r="152" spans="1:12" s="21" customFormat="1" ht="18" customHeight="1" thickBot="1">
      <c r="A152" s="79" t="s">
        <v>128</v>
      </c>
      <c r="B152" s="80">
        <f t="shared" si="11"/>
        <v>119</v>
      </c>
      <c r="C152" s="98">
        <v>5000</v>
      </c>
      <c r="D152" s="150">
        <f>SUM(D157:D158,D162,D153)</f>
        <v>5680.9</v>
      </c>
      <c r="E152" s="151">
        <f>E157+E158+E162+E153</f>
        <v>5691.6</v>
      </c>
      <c r="F152" s="151">
        <f t="shared" si="12"/>
        <v>-10.700000000000728</v>
      </c>
      <c r="G152" s="170">
        <f t="shared" si="9"/>
        <v>-1.8835043743070162E-3</v>
      </c>
      <c r="H152" s="150">
        <f>SUM(H157:H158,H162,H153)</f>
        <v>8964.9</v>
      </c>
      <c r="I152" s="150">
        <v>8964.9</v>
      </c>
      <c r="J152" s="150">
        <f t="shared" si="8"/>
        <v>0</v>
      </c>
      <c r="K152" s="188">
        <f t="shared" si="10"/>
        <v>0</v>
      </c>
      <c r="L152" s="24"/>
    </row>
    <row r="153" spans="1:12" s="21" customFormat="1" ht="18.75" customHeight="1">
      <c r="A153" s="73" t="s">
        <v>33</v>
      </c>
      <c r="B153" s="70">
        <f t="shared" si="11"/>
        <v>120</v>
      </c>
      <c r="C153" s="100">
        <v>5010</v>
      </c>
      <c r="D153" s="137">
        <f>SUM(D154:D156)</f>
        <v>5680.9</v>
      </c>
      <c r="E153" s="147">
        <f>SUM(E154:E156)</f>
        <v>5691.6</v>
      </c>
      <c r="F153" s="156">
        <f t="shared" si="12"/>
        <v>-10.700000000000728</v>
      </c>
      <c r="G153" s="166">
        <f t="shared" si="9"/>
        <v>-1.8835043743070162E-3</v>
      </c>
      <c r="H153" s="137">
        <f>SUM(H154:H156)</f>
        <v>8964.9</v>
      </c>
      <c r="I153" s="137">
        <f>I154+I155+I156</f>
        <v>8964.9</v>
      </c>
      <c r="J153" s="137">
        <f t="shared" si="8"/>
        <v>0</v>
      </c>
      <c r="K153" s="183">
        <f t="shared" si="10"/>
        <v>0</v>
      </c>
      <c r="L153" s="24"/>
    </row>
    <row r="154" spans="1:12" s="21" customFormat="1" ht="18.75" customHeight="1">
      <c r="A154" s="73" t="s">
        <v>69</v>
      </c>
      <c r="B154" s="71">
        <f t="shared" si="11"/>
        <v>121</v>
      </c>
      <c r="C154" s="100" t="s">
        <v>175</v>
      </c>
      <c r="D154" s="138"/>
      <c r="E154" s="142"/>
      <c r="F154" s="147">
        <f t="shared" si="12"/>
        <v>0</v>
      </c>
      <c r="G154" s="166"/>
      <c r="H154" s="138"/>
      <c r="I154" s="138"/>
      <c r="J154" s="137">
        <f t="shared" si="8"/>
        <v>0</v>
      </c>
      <c r="K154" s="183"/>
      <c r="L154" s="24"/>
    </row>
    <row r="155" spans="1:12" s="21" customFormat="1" ht="18.75" customHeight="1">
      <c r="A155" s="73" t="s">
        <v>34</v>
      </c>
      <c r="B155" s="71">
        <f t="shared" si="11"/>
        <v>122</v>
      </c>
      <c r="C155" s="100" t="s">
        <v>176</v>
      </c>
      <c r="D155" s="138"/>
      <c r="E155" s="142"/>
      <c r="F155" s="147">
        <f t="shared" si="12"/>
        <v>0</v>
      </c>
      <c r="G155" s="166"/>
      <c r="H155" s="138"/>
      <c r="I155" s="138"/>
      <c r="J155" s="137">
        <f t="shared" si="8"/>
        <v>0</v>
      </c>
      <c r="K155" s="183"/>
      <c r="L155" s="24"/>
    </row>
    <row r="156" spans="1:12" s="21" customFormat="1" ht="18.75" customHeight="1">
      <c r="A156" s="73" t="s">
        <v>35</v>
      </c>
      <c r="B156" s="71">
        <f t="shared" si="11"/>
        <v>123</v>
      </c>
      <c r="C156" s="100" t="s">
        <v>177</v>
      </c>
      <c r="D156" s="138">
        <v>5680.9</v>
      </c>
      <c r="E156" s="142">
        <v>5691.6</v>
      </c>
      <c r="F156" s="147">
        <f t="shared" si="12"/>
        <v>-10.700000000000728</v>
      </c>
      <c r="G156" s="166">
        <f t="shared" si="9"/>
        <v>-1.8835043743070162E-3</v>
      </c>
      <c r="H156" s="138">
        <v>8964.9</v>
      </c>
      <c r="I156" s="138">
        <v>8964.9</v>
      </c>
      <c r="J156" s="137">
        <f t="shared" si="8"/>
        <v>0</v>
      </c>
      <c r="K156" s="183">
        <f t="shared" si="10"/>
        <v>0</v>
      </c>
      <c r="L156" s="24"/>
    </row>
    <row r="157" spans="1:12" s="21" customFormat="1" ht="18.75" customHeight="1">
      <c r="A157" s="73" t="s">
        <v>70</v>
      </c>
      <c r="B157" s="71">
        <f t="shared" si="11"/>
        <v>124</v>
      </c>
      <c r="C157" s="100">
        <v>5020</v>
      </c>
      <c r="D157" s="138"/>
      <c r="E157" s="142"/>
      <c r="F157" s="147">
        <f t="shared" si="12"/>
        <v>0</v>
      </c>
      <c r="G157" s="166"/>
      <c r="H157" s="138"/>
      <c r="I157" s="138"/>
      <c r="J157" s="137">
        <f t="shared" si="8"/>
        <v>0</v>
      </c>
      <c r="K157" s="183"/>
      <c r="L157" s="24"/>
    </row>
    <row r="158" spans="1:12" s="21" customFormat="1" ht="18.75" customHeight="1" thickBot="1">
      <c r="A158" s="73" t="s">
        <v>36</v>
      </c>
      <c r="B158" s="71">
        <f t="shared" si="11"/>
        <v>125</v>
      </c>
      <c r="C158" s="100">
        <v>5030</v>
      </c>
      <c r="D158" s="138">
        <f>SUM(D159:D161)</f>
        <v>0</v>
      </c>
      <c r="E158" s="142">
        <f>SUM(E159:E161)</f>
        <v>0</v>
      </c>
      <c r="F158" s="147">
        <f t="shared" si="12"/>
        <v>0</v>
      </c>
      <c r="G158" s="166"/>
      <c r="H158" s="138">
        <f>SUM(H159:H161)</f>
        <v>0</v>
      </c>
      <c r="I158" s="138">
        <f>SUM(I159:I162)</f>
        <v>0</v>
      </c>
      <c r="J158" s="137">
        <f t="shared" si="8"/>
        <v>0</v>
      </c>
      <c r="K158" s="183"/>
      <c r="L158" s="24"/>
    </row>
    <row r="159" spans="1:12" s="21" customFormat="1" ht="18.75" customHeight="1" thickBot="1">
      <c r="A159" s="73" t="s">
        <v>69</v>
      </c>
      <c r="B159" s="71">
        <f t="shared" si="11"/>
        <v>126</v>
      </c>
      <c r="C159" s="100" t="s">
        <v>178</v>
      </c>
      <c r="D159" s="138"/>
      <c r="E159" s="142"/>
      <c r="F159" s="147">
        <f t="shared" si="12"/>
        <v>0</v>
      </c>
      <c r="G159" s="166"/>
      <c r="H159" s="138"/>
      <c r="I159" s="138"/>
      <c r="J159" s="137">
        <f t="shared" si="8"/>
        <v>0</v>
      </c>
      <c r="K159" s="183"/>
      <c r="L159" s="26"/>
    </row>
    <row r="160" spans="1:12" s="21" customFormat="1" ht="18.75" customHeight="1">
      <c r="A160" s="73" t="s">
        <v>34</v>
      </c>
      <c r="B160" s="71">
        <f t="shared" si="11"/>
        <v>127</v>
      </c>
      <c r="C160" s="100" t="s">
        <v>179</v>
      </c>
      <c r="D160" s="138"/>
      <c r="E160" s="142"/>
      <c r="F160" s="147">
        <f t="shared" si="12"/>
        <v>0</v>
      </c>
      <c r="G160" s="166"/>
      <c r="H160" s="138"/>
      <c r="I160" s="138"/>
      <c r="J160" s="137">
        <f t="shared" si="8"/>
        <v>0</v>
      </c>
      <c r="K160" s="183"/>
      <c r="L160" s="24"/>
    </row>
    <row r="161" spans="1:14" s="32" customFormat="1" ht="18.75" customHeight="1">
      <c r="A161" s="73" t="s">
        <v>35</v>
      </c>
      <c r="B161" s="71">
        <f t="shared" si="11"/>
        <v>128</v>
      </c>
      <c r="C161" s="100" t="s">
        <v>180</v>
      </c>
      <c r="D161" s="138"/>
      <c r="E161" s="142"/>
      <c r="F161" s="147">
        <f t="shared" si="12"/>
        <v>0</v>
      </c>
      <c r="G161" s="166"/>
      <c r="H161" s="138"/>
      <c r="I161" s="138"/>
      <c r="J161" s="137">
        <f t="shared" si="8"/>
        <v>0</v>
      </c>
      <c r="K161" s="183"/>
      <c r="L161" s="24"/>
    </row>
    <row r="162" spans="1:14" s="32" customFormat="1" ht="18.75" customHeight="1" thickBot="1">
      <c r="A162" s="73" t="s">
        <v>181</v>
      </c>
      <c r="B162" s="78">
        <f t="shared" si="11"/>
        <v>129</v>
      </c>
      <c r="C162" s="100">
        <v>5040</v>
      </c>
      <c r="D162" s="140"/>
      <c r="E162" s="145"/>
      <c r="F162" s="157">
        <f t="shared" si="12"/>
        <v>0</v>
      </c>
      <c r="G162" s="169"/>
      <c r="H162" s="140"/>
      <c r="I162" s="140"/>
      <c r="J162" s="152">
        <f t="shared" si="8"/>
        <v>0</v>
      </c>
      <c r="K162" s="187"/>
      <c r="L162" s="24"/>
    </row>
    <row r="163" spans="1:14" s="32" customFormat="1" ht="21" thickBot="1">
      <c r="A163" s="91" t="s">
        <v>129</v>
      </c>
      <c r="B163" s="92">
        <f t="shared" si="11"/>
        <v>130</v>
      </c>
      <c r="C163" s="96">
        <v>6000</v>
      </c>
      <c r="D163" s="135"/>
      <c r="E163" s="146"/>
      <c r="F163" s="146">
        <f t="shared" si="12"/>
        <v>0</v>
      </c>
      <c r="G163" s="172"/>
      <c r="H163" s="135"/>
      <c r="I163" s="135"/>
      <c r="J163" s="135">
        <f t="shared" si="8"/>
        <v>0</v>
      </c>
      <c r="K163" s="186"/>
      <c r="L163" s="25"/>
    </row>
    <row r="164" spans="1:14" s="32" customFormat="1" ht="23.25" customHeight="1" thickBot="1">
      <c r="A164" s="73" t="s">
        <v>71</v>
      </c>
      <c r="B164" s="70">
        <f t="shared" si="11"/>
        <v>131</v>
      </c>
      <c r="C164" s="100">
        <v>6010</v>
      </c>
      <c r="D164" s="137"/>
      <c r="E164" s="147"/>
      <c r="F164" s="156">
        <f t="shared" si="12"/>
        <v>0</v>
      </c>
      <c r="G164" s="166"/>
      <c r="H164" s="137"/>
      <c r="I164" s="137"/>
      <c r="J164" s="137">
        <f t="shared" si="8"/>
        <v>0</v>
      </c>
      <c r="K164" s="183"/>
      <c r="L164" s="26"/>
    </row>
    <row r="165" spans="1:14" s="32" customFormat="1" ht="23.25" customHeight="1">
      <c r="A165" s="73" t="s">
        <v>72</v>
      </c>
      <c r="B165" s="71">
        <f t="shared" si="11"/>
        <v>132</v>
      </c>
      <c r="C165" s="100">
        <v>6020</v>
      </c>
      <c r="D165" s="138"/>
      <c r="E165" s="142"/>
      <c r="F165" s="147">
        <f t="shared" si="12"/>
        <v>0</v>
      </c>
      <c r="G165" s="166"/>
      <c r="H165" s="138"/>
      <c r="I165" s="138"/>
      <c r="J165" s="137">
        <f t="shared" ref="J165:J206" si="14">H165-I165</f>
        <v>0</v>
      </c>
      <c r="K165" s="183"/>
      <c r="L165" s="23"/>
    </row>
    <row r="166" spans="1:14" s="32" customFormat="1" ht="38.25" customHeight="1">
      <c r="A166" s="73" t="s">
        <v>130</v>
      </c>
      <c r="B166" s="71">
        <f t="shared" si="11"/>
        <v>133</v>
      </c>
      <c r="C166" s="100">
        <v>6030</v>
      </c>
      <c r="D166" s="138"/>
      <c r="E166" s="142"/>
      <c r="F166" s="147">
        <f t="shared" si="12"/>
        <v>0</v>
      </c>
      <c r="G166" s="166"/>
      <c r="H166" s="138"/>
      <c r="I166" s="138"/>
      <c r="J166" s="137">
        <f t="shared" si="14"/>
        <v>0</v>
      </c>
      <c r="K166" s="183"/>
      <c r="L166" s="24"/>
    </row>
    <row r="167" spans="1:14" s="32" customFormat="1" ht="23.25" customHeight="1" thickBot="1">
      <c r="A167" s="83" t="s">
        <v>73</v>
      </c>
      <c r="B167" s="78">
        <f t="shared" si="11"/>
        <v>134</v>
      </c>
      <c r="C167" s="101">
        <v>6040</v>
      </c>
      <c r="D167" s="140"/>
      <c r="E167" s="145"/>
      <c r="F167" s="157">
        <f t="shared" si="12"/>
        <v>0</v>
      </c>
      <c r="G167" s="169"/>
      <c r="H167" s="140"/>
      <c r="I167" s="140"/>
      <c r="J167" s="152">
        <f t="shared" si="14"/>
        <v>0</v>
      </c>
      <c r="K167" s="187"/>
      <c r="L167" s="24"/>
    </row>
    <row r="168" spans="1:14" s="32" customFormat="1" ht="18" customHeight="1" thickBot="1">
      <c r="A168" s="91" t="s">
        <v>131</v>
      </c>
      <c r="B168" s="92">
        <f t="shared" si="11"/>
        <v>135</v>
      </c>
      <c r="C168" s="96">
        <v>7000</v>
      </c>
      <c r="D168" s="135"/>
      <c r="E168" s="146"/>
      <c r="F168" s="146">
        <f t="shared" si="12"/>
        <v>0</v>
      </c>
      <c r="G168" s="172"/>
      <c r="H168" s="135"/>
      <c r="I168" s="135"/>
      <c r="J168" s="135">
        <f t="shared" si="14"/>
        <v>0</v>
      </c>
      <c r="K168" s="186"/>
      <c r="L168" s="24"/>
    </row>
    <row r="169" spans="1:14" s="32" customFormat="1" ht="18" customHeight="1" thickBot="1">
      <c r="A169" s="65" t="s">
        <v>74</v>
      </c>
      <c r="B169" s="70">
        <f t="shared" si="11"/>
        <v>136</v>
      </c>
      <c r="C169" s="97">
        <v>7010</v>
      </c>
      <c r="D169" s="137"/>
      <c r="E169" s="147"/>
      <c r="F169" s="156">
        <f t="shared" si="12"/>
        <v>0</v>
      </c>
      <c r="G169" s="166"/>
      <c r="H169" s="137"/>
      <c r="I169" s="137"/>
      <c r="J169" s="137">
        <f t="shared" si="14"/>
        <v>0</v>
      </c>
      <c r="K169" s="183"/>
      <c r="L169" s="25"/>
    </row>
    <row r="170" spans="1:14" s="21" customFormat="1" ht="21" customHeight="1" thickBot="1">
      <c r="A170" s="73" t="s">
        <v>75</v>
      </c>
      <c r="B170" s="71">
        <f t="shared" si="11"/>
        <v>137</v>
      </c>
      <c r="C170" s="100">
        <v>7020</v>
      </c>
      <c r="D170" s="138"/>
      <c r="E170" s="142"/>
      <c r="F170" s="147">
        <f t="shared" si="12"/>
        <v>0</v>
      </c>
      <c r="G170" s="166"/>
      <c r="H170" s="138"/>
      <c r="I170" s="138"/>
      <c r="J170" s="137">
        <f t="shared" si="14"/>
        <v>0</v>
      </c>
      <c r="K170" s="183"/>
      <c r="L170" s="26"/>
    </row>
    <row r="171" spans="1:14" s="21" customFormat="1" ht="18.75">
      <c r="A171" s="73" t="s">
        <v>76</v>
      </c>
      <c r="B171" s="71">
        <f t="shared" si="11"/>
        <v>138</v>
      </c>
      <c r="C171" s="100">
        <v>7030</v>
      </c>
      <c r="D171" s="138"/>
      <c r="E171" s="142"/>
      <c r="F171" s="147">
        <f t="shared" si="12"/>
        <v>0</v>
      </c>
      <c r="G171" s="166"/>
      <c r="H171" s="138"/>
      <c r="I171" s="138"/>
      <c r="J171" s="137">
        <f t="shared" si="14"/>
        <v>0</v>
      </c>
      <c r="K171" s="183"/>
      <c r="L171" s="23"/>
    </row>
    <row r="172" spans="1:14" s="32" customFormat="1" ht="18" customHeight="1">
      <c r="A172" s="73" t="s">
        <v>77</v>
      </c>
      <c r="B172" s="71">
        <f t="shared" si="11"/>
        <v>139</v>
      </c>
      <c r="C172" s="100">
        <v>7040</v>
      </c>
      <c r="D172" s="138"/>
      <c r="E172" s="142">
        <v>17.5</v>
      </c>
      <c r="F172" s="147">
        <f t="shared" si="12"/>
        <v>-17.5</v>
      </c>
      <c r="G172" s="166"/>
      <c r="H172" s="138"/>
      <c r="I172" s="138"/>
      <c r="J172" s="137">
        <f t="shared" si="14"/>
        <v>0</v>
      </c>
      <c r="K172" s="183"/>
      <c r="L172" s="24"/>
    </row>
    <row r="173" spans="1:14" s="32" customFormat="1" ht="18" customHeight="1" thickBot="1">
      <c r="A173" s="83" t="s">
        <v>78</v>
      </c>
      <c r="B173" s="78">
        <f t="shared" si="11"/>
        <v>140</v>
      </c>
      <c r="C173" s="101">
        <v>7050</v>
      </c>
      <c r="D173" s="140"/>
      <c r="E173" s="145">
        <v>0</v>
      </c>
      <c r="F173" s="157">
        <f t="shared" si="12"/>
        <v>0</v>
      </c>
      <c r="G173" s="169"/>
      <c r="H173" s="140"/>
      <c r="I173" s="140">
        <v>1391.8</v>
      </c>
      <c r="J173" s="152">
        <f t="shared" si="14"/>
        <v>-1391.8</v>
      </c>
      <c r="K173" s="187"/>
      <c r="L173" s="24"/>
    </row>
    <row r="174" spans="1:14" s="32" customFormat="1" ht="27.75" customHeight="1" thickBot="1">
      <c r="A174" s="91" t="s">
        <v>132</v>
      </c>
      <c r="B174" s="92">
        <f t="shared" ref="B174:B206" si="15">B173+1</f>
        <v>141</v>
      </c>
      <c r="C174" s="96">
        <v>8000</v>
      </c>
      <c r="D174" s="135"/>
      <c r="E174" s="146"/>
      <c r="F174" s="171">
        <f t="shared" si="12"/>
        <v>0</v>
      </c>
      <c r="G174" s="172"/>
      <c r="H174" s="135"/>
      <c r="I174" s="135"/>
      <c r="J174" s="135">
        <f t="shared" si="14"/>
        <v>0</v>
      </c>
      <c r="K174" s="186"/>
      <c r="L174" s="24"/>
      <c r="M174" s="223"/>
      <c r="N174" s="223"/>
    </row>
    <row r="175" spans="1:14" s="32" customFormat="1" ht="18" customHeight="1">
      <c r="A175" s="65" t="s">
        <v>243</v>
      </c>
      <c r="B175" s="70">
        <f t="shared" si="15"/>
        <v>142</v>
      </c>
      <c r="C175" s="97">
        <v>8010</v>
      </c>
      <c r="D175" s="221">
        <f>SUM(D176:D182)</f>
        <v>1528.5</v>
      </c>
      <c r="E175" s="222">
        <f>SUM(E176:E182)</f>
        <v>1250.25</v>
      </c>
      <c r="F175" s="156">
        <f t="shared" si="12"/>
        <v>278.25</v>
      </c>
      <c r="G175" s="166">
        <f t="shared" ref="G175:G198" si="16">F175/D175*100%</f>
        <v>0.18204121687929342</v>
      </c>
      <c r="H175" s="221">
        <f>SUM(H176:H182)</f>
        <v>1528.5</v>
      </c>
      <c r="I175" s="221">
        <f>SUM(I176:I182)</f>
        <v>1273.75</v>
      </c>
      <c r="J175" s="137">
        <f t="shared" si="14"/>
        <v>254.75</v>
      </c>
      <c r="K175" s="183">
        <f t="shared" ref="K175:K198" si="17">J175/H175*100%</f>
        <v>0.16666666666666666</v>
      </c>
      <c r="L175" s="24"/>
      <c r="M175" s="223"/>
    </row>
    <row r="176" spans="1:14" s="32" customFormat="1" ht="18" customHeight="1">
      <c r="A176" s="73" t="s">
        <v>18</v>
      </c>
      <c r="B176" s="71">
        <f t="shared" si="15"/>
        <v>143</v>
      </c>
      <c r="C176" s="100" t="s">
        <v>182</v>
      </c>
      <c r="D176" s="159">
        <v>1</v>
      </c>
      <c r="E176" s="160">
        <v>1</v>
      </c>
      <c r="F176" s="147">
        <f t="shared" si="12"/>
        <v>0</v>
      </c>
      <c r="G176" s="166">
        <f t="shared" si="16"/>
        <v>0</v>
      </c>
      <c r="H176" s="159">
        <v>1</v>
      </c>
      <c r="I176" s="159">
        <v>1</v>
      </c>
      <c r="J176" s="137">
        <f t="shared" si="14"/>
        <v>0</v>
      </c>
      <c r="K176" s="183">
        <f t="shared" si="17"/>
        <v>0</v>
      </c>
      <c r="L176" s="24"/>
    </row>
    <row r="177" spans="1:13" s="32" customFormat="1" ht="18" customHeight="1">
      <c r="A177" s="73" t="s">
        <v>133</v>
      </c>
      <c r="B177" s="71">
        <f t="shared" si="15"/>
        <v>144</v>
      </c>
      <c r="C177" s="100" t="s">
        <v>183</v>
      </c>
      <c r="D177" s="159">
        <v>2</v>
      </c>
      <c r="E177" s="160">
        <v>2</v>
      </c>
      <c r="F177" s="147">
        <f t="shared" si="12"/>
        <v>0</v>
      </c>
      <c r="G177" s="166">
        <f t="shared" si="16"/>
        <v>0</v>
      </c>
      <c r="H177" s="159">
        <v>2</v>
      </c>
      <c r="I177" s="159">
        <v>2</v>
      </c>
      <c r="J177" s="137">
        <f t="shared" si="14"/>
        <v>0</v>
      </c>
      <c r="K177" s="183">
        <f t="shared" si="17"/>
        <v>0</v>
      </c>
      <c r="L177" s="24"/>
    </row>
    <row r="178" spans="1:13" s="32" customFormat="1" ht="18" customHeight="1" thickBot="1">
      <c r="A178" s="73" t="s">
        <v>79</v>
      </c>
      <c r="B178" s="71">
        <f t="shared" si="15"/>
        <v>145</v>
      </c>
      <c r="C178" s="100" t="s">
        <v>184</v>
      </c>
      <c r="D178" s="159">
        <v>465.25</v>
      </c>
      <c r="E178" s="160">
        <v>408.25</v>
      </c>
      <c r="F178" s="147">
        <f t="shared" si="12"/>
        <v>57</v>
      </c>
      <c r="G178" s="166">
        <f t="shared" si="16"/>
        <v>0.12251477700161204</v>
      </c>
      <c r="H178" s="159">
        <v>465.25</v>
      </c>
      <c r="I178" s="159">
        <v>412.75</v>
      </c>
      <c r="J178" s="137">
        <f t="shared" si="14"/>
        <v>52.5</v>
      </c>
      <c r="K178" s="183">
        <f t="shared" si="17"/>
        <v>0.11284255776464266</v>
      </c>
      <c r="L178" s="25"/>
    </row>
    <row r="179" spans="1:13" s="21" customFormat="1" ht="18" customHeight="1" thickBot="1">
      <c r="A179" s="73" t="s">
        <v>80</v>
      </c>
      <c r="B179" s="71">
        <f t="shared" si="15"/>
        <v>146</v>
      </c>
      <c r="C179" s="100" t="s">
        <v>185</v>
      </c>
      <c r="D179" s="159">
        <v>30.25</v>
      </c>
      <c r="E179" s="159">
        <v>21</v>
      </c>
      <c r="F179" s="147">
        <f t="shared" si="12"/>
        <v>9.25</v>
      </c>
      <c r="G179" s="166">
        <f t="shared" si="16"/>
        <v>0.30578512396694213</v>
      </c>
      <c r="H179" s="159">
        <v>30.25</v>
      </c>
      <c r="I179" s="159">
        <v>24.5</v>
      </c>
      <c r="J179" s="137">
        <f t="shared" si="14"/>
        <v>5.75</v>
      </c>
      <c r="K179" s="183">
        <f t="shared" si="17"/>
        <v>0.19008264462809918</v>
      </c>
      <c r="L179" s="33"/>
      <c r="M179" s="242"/>
    </row>
    <row r="180" spans="1:13" s="32" customFormat="1" ht="18" customHeight="1">
      <c r="A180" s="73" t="s">
        <v>81</v>
      </c>
      <c r="B180" s="71">
        <f t="shared" si="15"/>
        <v>147</v>
      </c>
      <c r="C180" s="100" t="s">
        <v>186</v>
      </c>
      <c r="D180" s="159">
        <v>662.5</v>
      </c>
      <c r="E180" s="159">
        <v>550.5</v>
      </c>
      <c r="F180" s="147">
        <f t="shared" si="12"/>
        <v>112</v>
      </c>
      <c r="G180" s="166">
        <f t="shared" si="16"/>
        <v>0.16905660377358492</v>
      </c>
      <c r="H180" s="159">
        <v>662.5</v>
      </c>
      <c r="I180" s="159">
        <v>561.25</v>
      </c>
      <c r="J180" s="137">
        <f t="shared" si="14"/>
        <v>101.25</v>
      </c>
      <c r="K180" s="183">
        <f t="shared" si="17"/>
        <v>0.15283018867924528</v>
      </c>
      <c r="L180" s="23"/>
    </row>
    <row r="181" spans="1:13" s="32" customFormat="1" ht="18" customHeight="1">
      <c r="A181" s="73" t="s">
        <v>82</v>
      </c>
      <c r="B181" s="71">
        <f t="shared" si="15"/>
        <v>148</v>
      </c>
      <c r="C181" s="101" t="s">
        <v>187</v>
      </c>
      <c r="D181" s="159">
        <v>182</v>
      </c>
      <c r="E181" s="159">
        <v>123.75</v>
      </c>
      <c r="F181" s="147">
        <f t="shared" si="12"/>
        <v>58.25</v>
      </c>
      <c r="G181" s="166">
        <f t="shared" si="16"/>
        <v>0.32005494505494503</v>
      </c>
      <c r="H181" s="159">
        <v>182</v>
      </c>
      <c r="I181" s="159">
        <v>123.25</v>
      </c>
      <c r="J181" s="137">
        <f t="shared" si="14"/>
        <v>58.75</v>
      </c>
      <c r="K181" s="183">
        <f t="shared" si="17"/>
        <v>0.32280219780219782</v>
      </c>
      <c r="L181" s="23"/>
    </row>
    <row r="182" spans="1:13" s="32" customFormat="1" ht="18" customHeight="1" thickBot="1">
      <c r="A182" s="83" t="s">
        <v>83</v>
      </c>
      <c r="B182" s="78">
        <f t="shared" si="15"/>
        <v>149</v>
      </c>
      <c r="C182" s="101" t="s">
        <v>188</v>
      </c>
      <c r="D182" s="161">
        <v>185.5</v>
      </c>
      <c r="E182" s="161">
        <v>143.75</v>
      </c>
      <c r="F182" s="157">
        <f t="shared" si="12"/>
        <v>41.75</v>
      </c>
      <c r="G182" s="169">
        <f t="shared" si="16"/>
        <v>0.22506738544474394</v>
      </c>
      <c r="H182" s="161">
        <v>185.5</v>
      </c>
      <c r="I182" s="161">
        <v>149</v>
      </c>
      <c r="J182" s="152">
        <f t="shared" si="14"/>
        <v>36.5</v>
      </c>
      <c r="K182" s="187">
        <f t="shared" si="17"/>
        <v>0.19676549865229109</v>
      </c>
      <c r="L182" s="24"/>
    </row>
    <row r="183" spans="1:13" s="32" customFormat="1" ht="24.75" customHeight="1" thickBot="1">
      <c r="A183" s="86" t="s">
        <v>84</v>
      </c>
      <c r="B183" s="69">
        <f t="shared" si="15"/>
        <v>150</v>
      </c>
      <c r="C183" s="99">
        <v>8020</v>
      </c>
      <c r="D183" s="150">
        <f>SUM(D184:D190)</f>
        <v>32225.4</v>
      </c>
      <c r="E183" s="150">
        <f>SUM(E184:E190)</f>
        <v>32152.399999999998</v>
      </c>
      <c r="F183" s="151">
        <f t="shared" si="12"/>
        <v>73.000000000003638</v>
      </c>
      <c r="G183" s="170">
        <f t="shared" si="16"/>
        <v>2.265293836538992E-3</v>
      </c>
      <c r="H183" s="150">
        <f>SUM(H184:H190)</f>
        <v>111737.60000000001</v>
      </c>
      <c r="I183" s="150">
        <f>SUM(I184:I190)</f>
        <v>110237</v>
      </c>
      <c r="J183" s="150">
        <f t="shared" si="14"/>
        <v>1500.6000000000058</v>
      </c>
      <c r="K183" s="188">
        <f t="shared" si="17"/>
        <v>1.3429678102984186E-2</v>
      </c>
      <c r="L183" s="24"/>
      <c r="M183" s="223"/>
    </row>
    <row r="184" spans="1:13" s="32" customFormat="1" ht="18" customHeight="1">
      <c r="A184" s="65" t="s">
        <v>18</v>
      </c>
      <c r="B184" s="70">
        <f t="shared" si="15"/>
        <v>151</v>
      </c>
      <c r="C184" s="100" t="s">
        <v>189</v>
      </c>
      <c r="D184" s="137">
        <v>135</v>
      </c>
      <c r="E184" s="137">
        <v>135</v>
      </c>
      <c r="F184" s="156">
        <f t="shared" ref="F184:F206" si="18">D184-E184</f>
        <v>0</v>
      </c>
      <c r="G184" s="166">
        <f t="shared" si="16"/>
        <v>0</v>
      </c>
      <c r="H184" s="137">
        <v>404.9</v>
      </c>
      <c r="I184" s="137">
        <v>423.2</v>
      </c>
      <c r="J184" s="137">
        <f t="shared" si="14"/>
        <v>-18.300000000000011</v>
      </c>
      <c r="K184" s="183">
        <f t="shared" si="17"/>
        <v>-4.5196344776488054E-2</v>
      </c>
      <c r="L184" s="24"/>
      <c r="M184" s="223"/>
    </row>
    <row r="185" spans="1:13" s="32" customFormat="1" ht="18" customHeight="1">
      <c r="A185" s="65" t="s">
        <v>134</v>
      </c>
      <c r="B185" s="71">
        <f t="shared" si="15"/>
        <v>152</v>
      </c>
      <c r="C185" s="100" t="s">
        <v>190</v>
      </c>
      <c r="D185" s="138">
        <v>133.5</v>
      </c>
      <c r="E185" s="138">
        <v>133.5</v>
      </c>
      <c r="F185" s="147">
        <f t="shared" si="18"/>
        <v>0</v>
      </c>
      <c r="G185" s="166">
        <f t="shared" si="16"/>
        <v>0</v>
      </c>
      <c r="H185" s="138">
        <v>261.35000000000002</v>
      </c>
      <c r="I185" s="138">
        <v>261.39999999999998</v>
      </c>
      <c r="J185" s="137">
        <f t="shared" si="14"/>
        <v>-4.9999999999954525E-2</v>
      </c>
      <c r="K185" s="183">
        <f t="shared" si="17"/>
        <v>-1.9131432944310129E-4</v>
      </c>
      <c r="L185" s="24"/>
    </row>
    <row r="186" spans="1:13" s="32" customFormat="1" ht="18" customHeight="1" thickBot="1">
      <c r="A186" s="73" t="s">
        <v>79</v>
      </c>
      <c r="B186" s="71">
        <f t="shared" si="15"/>
        <v>153</v>
      </c>
      <c r="C186" s="100" t="s">
        <v>191</v>
      </c>
      <c r="D186" s="138">
        <v>13145.5</v>
      </c>
      <c r="E186" s="138">
        <v>13626.3</v>
      </c>
      <c r="F186" s="147">
        <f t="shared" si="18"/>
        <v>-480.79999999999927</v>
      </c>
      <c r="G186" s="166">
        <f t="shared" si="16"/>
        <v>-3.6575253889163536E-2</v>
      </c>
      <c r="H186" s="138">
        <v>49672.800000000003</v>
      </c>
      <c r="I186" s="138">
        <f>46883.3-5.2</f>
        <v>46878.100000000006</v>
      </c>
      <c r="J186" s="137">
        <f t="shared" si="14"/>
        <v>2794.6999999999971</v>
      </c>
      <c r="K186" s="183">
        <f t="shared" si="17"/>
        <v>5.6262179703982805E-2</v>
      </c>
      <c r="L186" s="25"/>
    </row>
    <row r="187" spans="1:13" s="21" customFormat="1" ht="21" customHeight="1" thickBot="1">
      <c r="A187" s="73" t="s">
        <v>80</v>
      </c>
      <c r="B187" s="71">
        <f t="shared" si="15"/>
        <v>154</v>
      </c>
      <c r="C187" s="100" t="s">
        <v>192</v>
      </c>
      <c r="D187" s="138">
        <v>671.6</v>
      </c>
      <c r="E187" s="138">
        <v>656.2</v>
      </c>
      <c r="F187" s="147">
        <f t="shared" si="18"/>
        <v>15.399999999999977</v>
      </c>
      <c r="G187" s="166">
        <f t="shared" si="16"/>
        <v>2.2930315664085731E-2</v>
      </c>
      <c r="H187" s="138">
        <v>3407.75</v>
      </c>
      <c r="I187" s="138">
        <v>3129.6</v>
      </c>
      <c r="J187" s="137">
        <f t="shared" si="14"/>
        <v>278.15000000000009</v>
      </c>
      <c r="K187" s="183">
        <f t="shared" si="17"/>
        <v>8.1622771623505272E-2</v>
      </c>
      <c r="L187" s="33"/>
    </row>
    <row r="188" spans="1:13" s="32" customFormat="1" ht="18" customHeight="1">
      <c r="A188" s="73" t="s">
        <v>81</v>
      </c>
      <c r="B188" s="71">
        <f t="shared" si="15"/>
        <v>155</v>
      </c>
      <c r="C188" s="100" t="s">
        <v>193</v>
      </c>
      <c r="D188" s="138">
        <v>13527.3</v>
      </c>
      <c r="E188" s="138">
        <v>12527.3</v>
      </c>
      <c r="F188" s="147">
        <f t="shared" si="18"/>
        <v>1000</v>
      </c>
      <c r="G188" s="166">
        <f t="shared" si="16"/>
        <v>7.3924582141299447E-2</v>
      </c>
      <c r="H188" s="138">
        <v>40050.800000000003</v>
      </c>
      <c r="I188" s="138">
        <v>41621.9</v>
      </c>
      <c r="J188" s="137">
        <f t="shared" si="14"/>
        <v>-1571.0999999999985</v>
      </c>
      <c r="K188" s="183">
        <f t="shared" si="17"/>
        <v>-3.9227680845326393E-2</v>
      </c>
      <c r="L188" s="23"/>
    </row>
    <row r="189" spans="1:13" s="32" customFormat="1" ht="18" customHeight="1">
      <c r="A189" s="73" t="s">
        <v>82</v>
      </c>
      <c r="B189" s="71">
        <f t="shared" si="15"/>
        <v>156</v>
      </c>
      <c r="C189" s="101" t="s">
        <v>194</v>
      </c>
      <c r="D189" s="138">
        <v>2198.1</v>
      </c>
      <c r="E189" s="138">
        <v>2638.6</v>
      </c>
      <c r="F189" s="147">
        <f t="shared" si="18"/>
        <v>-440.5</v>
      </c>
      <c r="G189" s="166">
        <f t="shared" si="16"/>
        <v>-0.20040034575315047</v>
      </c>
      <c r="H189" s="138">
        <v>8104.3</v>
      </c>
      <c r="I189" s="138">
        <v>8104.4</v>
      </c>
      <c r="J189" s="137">
        <f t="shared" si="14"/>
        <v>-9.9999999999454303E-2</v>
      </c>
      <c r="K189" s="183">
        <f t="shared" si="17"/>
        <v>-1.2339128610670175E-5</v>
      </c>
      <c r="L189" s="23"/>
    </row>
    <row r="190" spans="1:13" s="32" customFormat="1" ht="18" customHeight="1" thickBot="1">
      <c r="A190" s="83" t="s">
        <v>83</v>
      </c>
      <c r="B190" s="78">
        <f t="shared" si="15"/>
        <v>157</v>
      </c>
      <c r="C190" s="101" t="s">
        <v>195</v>
      </c>
      <c r="D190" s="140">
        <v>2414.4</v>
      </c>
      <c r="E190" s="140">
        <v>2435.5</v>
      </c>
      <c r="F190" s="157">
        <f t="shared" si="18"/>
        <v>-21.099999999999909</v>
      </c>
      <c r="G190" s="169">
        <f t="shared" si="16"/>
        <v>-8.7392312789926728E-3</v>
      </c>
      <c r="H190" s="140">
        <v>9835.7000000000007</v>
      </c>
      <c r="I190" s="140">
        <v>9818.4</v>
      </c>
      <c r="J190" s="152">
        <f t="shared" si="14"/>
        <v>17.300000000001091</v>
      </c>
      <c r="K190" s="187">
        <f t="shared" si="17"/>
        <v>1.7588987057353407E-3</v>
      </c>
      <c r="L190" s="24"/>
    </row>
    <row r="191" spans="1:13" s="32" customFormat="1" ht="34.5" customHeight="1" thickBot="1">
      <c r="A191" s="86" t="s">
        <v>244</v>
      </c>
      <c r="B191" s="69">
        <f t="shared" si="15"/>
        <v>158</v>
      </c>
      <c r="C191" s="99">
        <v>8030</v>
      </c>
      <c r="D191" s="150">
        <v>14.2</v>
      </c>
      <c r="E191" s="150">
        <f>E183/E175/3</f>
        <v>8.5722588815570209</v>
      </c>
      <c r="F191" s="151">
        <f t="shared" si="18"/>
        <v>5.6277411184429784</v>
      </c>
      <c r="G191" s="170">
        <f t="shared" si="16"/>
        <v>0.39631979707344922</v>
      </c>
      <c r="H191" s="150">
        <v>10.9</v>
      </c>
      <c r="I191" s="150">
        <f>I183/I175/12</f>
        <v>7.2121033693163232</v>
      </c>
      <c r="J191" s="150">
        <f t="shared" si="14"/>
        <v>3.6878966306836771</v>
      </c>
      <c r="K191" s="188">
        <f t="shared" si="17"/>
        <v>0.33833914042969515</v>
      </c>
      <c r="L191" s="24"/>
    </row>
    <row r="192" spans="1:13" s="32" customFormat="1" ht="21" customHeight="1" thickBot="1">
      <c r="A192" s="65" t="s">
        <v>18</v>
      </c>
      <c r="B192" s="70">
        <f t="shared" si="15"/>
        <v>159</v>
      </c>
      <c r="C192" s="100" t="s">
        <v>196</v>
      </c>
      <c r="D192" s="150">
        <f t="shared" ref="D192:E198" si="19">D184/D176/3</f>
        <v>45</v>
      </c>
      <c r="E192" s="150">
        <f t="shared" si="19"/>
        <v>45</v>
      </c>
      <c r="F192" s="156">
        <f t="shared" si="18"/>
        <v>0</v>
      </c>
      <c r="G192" s="166">
        <f t="shared" si="16"/>
        <v>0</v>
      </c>
      <c r="H192" s="150">
        <f t="shared" ref="H192:I198" si="20">H184/H176/12</f>
        <v>33.741666666666667</v>
      </c>
      <c r="I192" s="150">
        <f t="shared" si="20"/>
        <v>35.266666666666666</v>
      </c>
      <c r="J192" s="137">
        <f t="shared" si="14"/>
        <v>-1.5249999999999986</v>
      </c>
      <c r="K192" s="183">
        <f t="shared" si="17"/>
        <v>-4.5196344776487977E-2</v>
      </c>
      <c r="L192" s="24"/>
    </row>
    <row r="193" spans="1:12" s="32" customFormat="1" ht="21" customHeight="1" thickBot="1">
      <c r="A193" s="65" t="s">
        <v>134</v>
      </c>
      <c r="B193" s="71">
        <f t="shared" si="15"/>
        <v>160</v>
      </c>
      <c r="C193" s="100" t="s">
        <v>197</v>
      </c>
      <c r="D193" s="150">
        <f t="shared" si="19"/>
        <v>22.25</v>
      </c>
      <c r="E193" s="150">
        <f t="shared" si="19"/>
        <v>22.25</v>
      </c>
      <c r="F193" s="147">
        <f t="shared" si="18"/>
        <v>0</v>
      </c>
      <c r="G193" s="166">
        <f t="shared" si="16"/>
        <v>0</v>
      </c>
      <c r="H193" s="150">
        <f t="shared" si="20"/>
        <v>10.889583333333334</v>
      </c>
      <c r="I193" s="150">
        <f t="shared" si="20"/>
        <v>10.891666666666666</v>
      </c>
      <c r="J193" s="137">
        <f t="shared" si="14"/>
        <v>-2.0833333333314386E-3</v>
      </c>
      <c r="K193" s="183">
        <f t="shared" si="17"/>
        <v>-1.9131432944310129E-4</v>
      </c>
      <c r="L193" s="24"/>
    </row>
    <row r="194" spans="1:12" s="32" customFormat="1" ht="21" customHeight="1" thickBot="1">
      <c r="A194" s="73" t="s">
        <v>79</v>
      </c>
      <c r="B194" s="71">
        <f t="shared" si="15"/>
        <v>161</v>
      </c>
      <c r="C194" s="100" t="s">
        <v>198</v>
      </c>
      <c r="D194" s="150">
        <f t="shared" si="19"/>
        <v>9.4182339244133981</v>
      </c>
      <c r="E194" s="150">
        <f t="shared" si="19"/>
        <v>11.125780771586037</v>
      </c>
      <c r="F194" s="147">
        <f t="shared" si="18"/>
        <v>-1.7075468471726385</v>
      </c>
      <c r="G194" s="166">
        <f t="shared" si="16"/>
        <v>-0.18130223361159409</v>
      </c>
      <c r="H194" s="150">
        <f t="shared" si="20"/>
        <v>8.8971520687802261</v>
      </c>
      <c r="I194" s="150">
        <f t="shared" si="20"/>
        <v>9.4645871189178283</v>
      </c>
      <c r="J194" s="137">
        <f t="shared" si="14"/>
        <v>-0.5674350501376022</v>
      </c>
      <c r="K194" s="183">
        <f t="shared" si="17"/>
        <v>-6.3777155403324015E-2</v>
      </c>
      <c r="L194" s="25"/>
    </row>
    <row r="195" spans="1:12" s="21" customFormat="1" ht="21" customHeight="1" thickBot="1">
      <c r="A195" s="73" t="s">
        <v>80</v>
      </c>
      <c r="B195" s="71">
        <f t="shared" si="15"/>
        <v>162</v>
      </c>
      <c r="C195" s="100" t="s">
        <v>199</v>
      </c>
      <c r="D195" s="150">
        <f t="shared" si="19"/>
        <v>7.4005509641873282</v>
      </c>
      <c r="E195" s="150">
        <f t="shared" si="19"/>
        <v>10.415873015873016</v>
      </c>
      <c r="F195" s="147">
        <f t="shared" si="18"/>
        <v>-3.015322051685688</v>
      </c>
      <c r="G195" s="166">
        <f t="shared" si="16"/>
        <v>-0.40744561672197166</v>
      </c>
      <c r="H195" s="150">
        <f t="shared" si="20"/>
        <v>9.3877410468319571</v>
      </c>
      <c r="I195" s="150">
        <f t="shared" si="20"/>
        <v>10.644897959183673</v>
      </c>
      <c r="J195" s="137">
        <f t="shared" si="14"/>
        <v>-1.2571569123517161</v>
      </c>
      <c r="K195" s="183">
        <f t="shared" si="17"/>
        <v>-0.13391474115873314</v>
      </c>
      <c r="L195" s="33"/>
    </row>
    <row r="196" spans="1:12" s="32" customFormat="1" ht="21" customHeight="1" thickBot="1">
      <c r="A196" s="73" t="s">
        <v>81</v>
      </c>
      <c r="B196" s="71">
        <f t="shared" si="15"/>
        <v>163</v>
      </c>
      <c r="C196" s="100" t="s">
        <v>200</v>
      </c>
      <c r="D196" s="150">
        <f t="shared" si="19"/>
        <v>6.8061886792452819</v>
      </c>
      <c r="E196" s="150">
        <f t="shared" si="19"/>
        <v>7.5854072055706929</v>
      </c>
      <c r="F196" s="147">
        <f t="shared" si="18"/>
        <v>-0.779218526325411</v>
      </c>
      <c r="G196" s="166">
        <f t="shared" si="16"/>
        <v>-0.11448676536128825</v>
      </c>
      <c r="H196" s="150">
        <f t="shared" si="20"/>
        <v>5.0378364779874216</v>
      </c>
      <c r="I196" s="150">
        <f t="shared" si="20"/>
        <v>6.1799406087602087</v>
      </c>
      <c r="J196" s="137">
        <f t="shared" si="14"/>
        <v>-1.1421041307727871</v>
      </c>
      <c r="K196" s="183">
        <f t="shared" si="17"/>
        <v>-0.22670528028512929</v>
      </c>
      <c r="L196" s="23"/>
    </row>
    <row r="197" spans="1:12" s="32" customFormat="1" ht="21" customHeight="1" thickBot="1">
      <c r="A197" s="73" t="s">
        <v>82</v>
      </c>
      <c r="B197" s="71">
        <f t="shared" si="15"/>
        <v>164</v>
      </c>
      <c r="C197" s="101" t="s">
        <v>201</v>
      </c>
      <c r="D197" s="150">
        <f t="shared" si="19"/>
        <v>4.0258241758241757</v>
      </c>
      <c r="E197" s="150">
        <f t="shared" si="19"/>
        <v>7.1073400673400675</v>
      </c>
      <c r="F197" s="147">
        <f t="shared" si="18"/>
        <v>-3.0815158915158918</v>
      </c>
      <c r="G197" s="166">
        <f t="shared" si="16"/>
        <v>-0.76543727617837087</v>
      </c>
      <c r="H197" s="150">
        <f t="shared" si="20"/>
        <v>3.7107600732600736</v>
      </c>
      <c r="I197" s="150">
        <f t="shared" si="20"/>
        <v>5.479648411088573</v>
      </c>
      <c r="J197" s="137">
        <f t="shared" si="14"/>
        <v>-1.7688883378284994</v>
      </c>
      <c r="K197" s="183">
        <f t="shared" si="17"/>
        <v>-0.47669164885523024</v>
      </c>
      <c r="L197" s="24"/>
    </row>
    <row r="198" spans="1:12" s="32" customFormat="1" ht="21" customHeight="1" thickBot="1">
      <c r="A198" s="83" t="s">
        <v>83</v>
      </c>
      <c r="B198" s="78">
        <f t="shared" si="15"/>
        <v>165</v>
      </c>
      <c r="C198" s="101" t="s">
        <v>202</v>
      </c>
      <c r="D198" s="150">
        <f t="shared" si="19"/>
        <v>4.3385444743935313</v>
      </c>
      <c r="E198" s="150">
        <f t="shared" si="19"/>
        <v>5.6475362318840574</v>
      </c>
      <c r="F198" s="157">
        <f t="shared" si="18"/>
        <v>-1.3089917574905261</v>
      </c>
      <c r="G198" s="169">
        <f t="shared" si="16"/>
        <v>-0.30171219062436949</v>
      </c>
      <c r="H198" s="150">
        <f t="shared" si="20"/>
        <v>4.4185534591194973</v>
      </c>
      <c r="I198" s="150">
        <f t="shared" si="20"/>
        <v>5.4912751677852354</v>
      </c>
      <c r="J198" s="152">
        <f t="shared" si="14"/>
        <v>-1.0727217086657381</v>
      </c>
      <c r="K198" s="187">
        <f t="shared" si="17"/>
        <v>-0.24277667308782627</v>
      </c>
      <c r="L198" s="24"/>
    </row>
    <row r="199" spans="1:12" ht="30.75" thickBot="1">
      <c r="A199" s="86" t="s">
        <v>85</v>
      </c>
      <c r="B199" s="69">
        <f t="shared" si="15"/>
        <v>166</v>
      </c>
      <c r="C199" s="103">
        <v>8040</v>
      </c>
      <c r="D199" s="162"/>
      <c r="E199" s="162"/>
      <c r="F199" s="151">
        <f t="shared" si="18"/>
        <v>0</v>
      </c>
      <c r="G199" s="170"/>
      <c r="H199" s="162"/>
      <c r="I199" s="162"/>
      <c r="J199" s="150">
        <f t="shared" si="14"/>
        <v>0</v>
      </c>
      <c r="K199" s="188"/>
    </row>
    <row r="200" spans="1:12" s="21" customFormat="1" ht="20.25" customHeight="1">
      <c r="A200" s="65" t="s">
        <v>18</v>
      </c>
      <c r="B200" s="70">
        <f t="shared" si="15"/>
        <v>167</v>
      </c>
      <c r="C200" s="104" t="s">
        <v>203</v>
      </c>
      <c r="D200" s="163"/>
      <c r="E200" s="163"/>
      <c r="F200" s="156">
        <f t="shared" si="18"/>
        <v>0</v>
      </c>
      <c r="G200" s="180"/>
      <c r="H200" s="163"/>
      <c r="I200" s="163"/>
      <c r="J200" s="191">
        <f t="shared" si="14"/>
        <v>0</v>
      </c>
      <c r="K200" s="189"/>
      <c r="L200" s="38"/>
    </row>
    <row r="201" spans="1:12" ht="20.25" customHeight="1">
      <c r="A201" s="73" t="s">
        <v>134</v>
      </c>
      <c r="B201" s="71">
        <f t="shared" si="15"/>
        <v>168</v>
      </c>
      <c r="C201" s="104" t="s">
        <v>204</v>
      </c>
      <c r="D201" s="164"/>
      <c r="E201" s="164"/>
      <c r="F201" s="147">
        <f t="shared" si="18"/>
        <v>0</v>
      </c>
      <c r="G201" s="177"/>
      <c r="H201" s="164"/>
      <c r="I201" s="164"/>
      <c r="J201" s="137">
        <f t="shared" si="14"/>
        <v>0</v>
      </c>
      <c r="K201" s="183"/>
    </row>
    <row r="202" spans="1:12" ht="20.25" customHeight="1">
      <c r="A202" s="73" t="s">
        <v>79</v>
      </c>
      <c r="B202" s="71">
        <f t="shared" si="15"/>
        <v>169</v>
      </c>
      <c r="C202" s="104" t="s">
        <v>205</v>
      </c>
      <c r="D202" s="164"/>
      <c r="E202" s="164"/>
      <c r="F202" s="147">
        <f t="shared" si="18"/>
        <v>0</v>
      </c>
      <c r="G202" s="177"/>
      <c r="H202" s="164"/>
      <c r="I202" s="164"/>
      <c r="J202" s="137">
        <f t="shared" si="14"/>
        <v>0</v>
      </c>
      <c r="K202" s="183"/>
    </row>
    <row r="203" spans="1:12" ht="20.25" customHeight="1">
      <c r="A203" s="73" t="s">
        <v>80</v>
      </c>
      <c r="B203" s="71">
        <f t="shared" si="15"/>
        <v>170</v>
      </c>
      <c r="C203" s="104" t="s">
        <v>206</v>
      </c>
      <c r="D203" s="164"/>
      <c r="E203" s="164"/>
      <c r="F203" s="147">
        <f t="shared" si="18"/>
        <v>0</v>
      </c>
      <c r="G203" s="177"/>
      <c r="H203" s="164"/>
      <c r="I203" s="164"/>
      <c r="J203" s="137">
        <f t="shared" si="14"/>
        <v>0</v>
      </c>
      <c r="K203" s="183"/>
    </row>
    <row r="204" spans="1:12" ht="20.25" customHeight="1">
      <c r="A204" s="73" t="s">
        <v>81</v>
      </c>
      <c r="B204" s="71">
        <f t="shared" si="15"/>
        <v>171</v>
      </c>
      <c r="C204" s="104" t="s">
        <v>207</v>
      </c>
      <c r="D204" s="164"/>
      <c r="E204" s="164"/>
      <c r="F204" s="147">
        <f t="shared" si="18"/>
        <v>0</v>
      </c>
      <c r="G204" s="177"/>
      <c r="H204" s="164"/>
      <c r="I204" s="164"/>
      <c r="J204" s="137">
        <f t="shared" si="14"/>
        <v>0</v>
      </c>
      <c r="K204" s="183"/>
    </row>
    <row r="205" spans="1:12" ht="20.25" customHeight="1">
      <c r="A205" s="73" t="s">
        <v>82</v>
      </c>
      <c r="B205" s="71">
        <f t="shared" si="15"/>
        <v>172</v>
      </c>
      <c r="C205" s="105" t="s">
        <v>208</v>
      </c>
      <c r="D205" s="164"/>
      <c r="E205" s="164"/>
      <c r="F205" s="147">
        <f t="shared" si="18"/>
        <v>0</v>
      </c>
      <c r="G205" s="177"/>
      <c r="H205" s="164"/>
      <c r="I205" s="164"/>
      <c r="J205" s="137">
        <f t="shared" si="14"/>
        <v>0</v>
      </c>
      <c r="K205" s="183"/>
    </row>
    <row r="206" spans="1:12" ht="20.25" customHeight="1" thickBot="1">
      <c r="A206" s="88" t="s">
        <v>83</v>
      </c>
      <c r="B206" s="78">
        <f t="shared" si="15"/>
        <v>173</v>
      </c>
      <c r="C206" s="106" t="s">
        <v>209</v>
      </c>
      <c r="D206" s="165"/>
      <c r="E206" s="165"/>
      <c r="F206" s="157">
        <f t="shared" si="18"/>
        <v>0</v>
      </c>
      <c r="G206" s="178"/>
      <c r="H206" s="165"/>
      <c r="I206" s="165"/>
      <c r="J206" s="192">
        <f t="shared" si="14"/>
        <v>0</v>
      </c>
      <c r="K206" s="190"/>
    </row>
    <row r="207" spans="1:12">
      <c r="A207" s="39"/>
      <c r="B207" s="40"/>
      <c r="C207" s="40"/>
      <c r="D207" s="93"/>
      <c r="E207" s="93"/>
      <c r="F207" s="94"/>
      <c r="G207" s="94"/>
      <c r="H207" s="167"/>
      <c r="I207" s="167"/>
      <c r="J207" s="167"/>
      <c r="K207" s="167"/>
    </row>
    <row r="208" spans="1:12" s="21" customFormat="1" ht="38.25" customHeight="1">
      <c r="A208" s="34" t="s">
        <v>88</v>
      </c>
      <c r="B208" s="35"/>
      <c r="C208" s="36"/>
      <c r="D208" s="269"/>
      <c r="E208" s="269"/>
      <c r="F208" s="269"/>
      <c r="G208" s="37"/>
      <c r="H208" s="270" t="s">
        <v>321</v>
      </c>
      <c r="I208" s="270"/>
      <c r="J208" s="270"/>
      <c r="K208" s="168"/>
    </row>
    <row r="209" spans="1:3">
      <c r="A209" s="39"/>
      <c r="B209" s="40"/>
      <c r="C209" s="40"/>
    </row>
    <row r="210" spans="1:3">
      <c r="A210" s="39"/>
      <c r="B210" s="40"/>
      <c r="C210" s="40"/>
    </row>
    <row r="211" spans="1:3">
      <c r="A211" s="39"/>
      <c r="B211" s="40"/>
      <c r="C211" s="40"/>
    </row>
    <row r="212" spans="1:3">
      <c r="A212" s="39"/>
      <c r="B212" s="40"/>
      <c r="C212" s="40"/>
    </row>
    <row r="213" spans="1:3">
      <c r="A213" s="39"/>
      <c r="B213" s="40"/>
      <c r="C213" s="40"/>
    </row>
    <row r="214" spans="1:3">
      <c r="A214" s="39"/>
      <c r="B214" s="40"/>
      <c r="C214" s="40"/>
    </row>
    <row r="215" spans="1:3">
      <c r="A215" s="39"/>
      <c r="B215" s="40"/>
      <c r="C215" s="40"/>
    </row>
    <row r="216" spans="1:3">
      <c r="A216" s="39"/>
      <c r="B216" s="40"/>
      <c r="C216" s="40"/>
    </row>
    <row r="217" spans="1:3">
      <c r="A217" s="39"/>
      <c r="B217" s="40"/>
      <c r="C217" s="40"/>
    </row>
    <row r="218" spans="1:3">
      <c r="A218" s="39"/>
      <c r="B218" s="40"/>
      <c r="C218" s="40"/>
    </row>
    <row r="219" spans="1:3">
      <c r="A219" s="39"/>
      <c r="B219" s="40"/>
      <c r="C219" s="40"/>
    </row>
    <row r="220" spans="1:3">
      <c r="A220" s="39"/>
      <c r="B220" s="40"/>
      <c r="C220" s="40"/>
    </row>
    <row r="221" spans="1:3">
      <c r="A221" s="39"/>
      <c r="B221" s="40"/>
      <c r="C221" s="40"/>
    </row>
    <row r="222" spans="1:3">
      <c r="A222" s="39"/>
      <c r="B222" s="40"/>
      <c r="C222" s="40"/>
    </row>
    <row r="223" spans="1:3">
      <c r="A223" s="39"/>
      <c r="B223" s="40"/>
      <c r="C223" s="40"/>
    </row>
    <row r="224" spans="1:3">
      <c r="A224" s="39"/>
      <c r="B224" s="40"/>
      <c r="C224" s="40"/>
    </row>
    <row r="225" spans="1:3">
      <c r="A225" s="39"/>
      <c r="B225" s="40"/>
      <c r="C225" s="40"/>
    </row>
    <row r="226" spans="1:3">
      <c r="A226" s="39"/>
      <c r="B226" s="40"/>
      <c r="C226" s="40"/>
    </row>
    <row r="227" spans="1:3">
      <c r="A227" s="39"/>
      <c r="B227" s="40"/>
      <c r="C227" s="40"/>
    </row>
    <row r="228" spans="1:3">
      <c r="A228" s="39"/>
      <c r="B228" s="40"/>
      <c r="C228" s="40"/>
    </row>
    <row r="229" spans="1:3">
      <c r="A229" s="39"/>
      <c r="B229" s="40"/>
      <c r="C229" s="40"/>
    </row>
    <row r="230" spans="1:3">
      <c r="A230" s="39"/>
      <c r="B230" s="40"/>
      <c r="C230" s="40"/>
    </row>
    <row r="231" spans="1:3">
      <c r="A231" s="39"/>
      <c r="B231" s="40"/>
      <c r="C231" s="40"/>
    </row>
    <row r="232" spans="1:3">
      <c r="A232" s="39"/>
      <c r="B232" s="40"/>
      <c r="C232" s="40"/>
    </row>
    <row r="233" spans="1:3">
      <c r="A233" s="39"/>
      <c r="B233" s="40"/>
      <c r="C233" s="40"/>
    </row>
    <row r="234" spans="1:3">
      <c r="A234" s="9"/>
      <c r="B234" s="40"/>
      <c r="C234" s="40"/>
    </row>
    <row r="235" spans="1:3">
      <c r="A235" s="9"/>
      <c r="B235" s="40"/>
      <c r="C235" s="40"/>
    </row>
    <row r="236" spans="1:3">
      <c r="A236" s="9"/>
      <c r="B236" s="40"/>
      <c r="C236" s="40"/>
    </row>
    <row r="237" spans="1:3">
      <c r="A237" s="9"/>
      <c r="B237" s="40"/>
      <c r="C237" s="40"/>
    </row>
    <row r="238" spans="1:3">
      <c r="A238" s="9"/>
      <c r="B238" s="40"/>
      <c r="C238" s="40"/>
    </row>
    <row r="239" spans="1:3">
      <c r="A239" s="9"/>
      <c r="B239" s="40"/>
      <c r="C239" s="40"/>
    </row>
    <row r="240" spans="1:3">
      <c r="A240" s="9"/>
      <c r="B240" s="40"/>
      <c r="C240" s="40"/>
    </row>
    <row r="241" spans="1:3">
      <c r="A241" s="9"/>
      <c r="B241" s="40"/>
      <c r="C241" s="40"/>
    </row>
    <row r="242" spans="1:3">
      <c r="A242" s="9"/>
      <c r="B242" s="40"/>
      <c r="C242" s="40"/>
    </row>
    <row r="243" spans="1:3">
      <c r="A243" s="9"/>
      <c r="B243" s="40"/>
      <c r="C243" s="40"/>
    </row>
    <row r="244" spans="1:3">
      <c r="A244" s="9"/>
      <c r="B244" s="40"/>
      <c r="C244" s="40"/>
    </row>
    <row r="245" spans="1:3">
      <c r="A245" s="9"/>
      <c r="B245" s="40"/>
      <c r="C245" s="40"/>
    </row>
    <row r="246" spans="1:3">
      <c r="A246" s="9"/>
      <c r="B246" s="40"/>
      <c r="C246" s="40"/>
    </row>
    <row r="247" spans="1:3">
      <c r="A247" s="9"/>
      <c r="B247" s="40"/>
      <c r="C247" s="40"/>
    </row>
    <row r="248" spans="1:3">
      <c r="A248" s="9"/>
      <c r="B248" s="40"/>
      <c r="C248" s="40"/>
    </row>
    <row r="249" spans="1:3">
      <c r="A249" s="9"/>
      <c r="B249" s="40"/>
      <c r="C249" s="40"/>
    </row>
    <row r="250" spans="1:3">
      <c r="A250" s="9"/>
      <c r="B250" s="40"/>
      <c r="C250" s="40"/>
    </row>
    <row r="251" spans="1:3">
      <c r="A251" s="9"/>
      <c r="B251" s="40"/>
      <c r="C251" s="40"/>
    </row>
    <row r="252" spans="1:3">
      <c r="A252" s="9"/>
      <c r="B252" s="40"/>
      <c r="C252" s="40"/>
    </row>
    <row r="253" spans="1:3">
      <c r="A253" s="9"/>
      <c r="B253" s="40"/>
      <c r="C253" s="40"/>
    </row>
    <row r="254" spans="1:3">
      <c r="A254" s="9"/>
      <c r="B254" s="40"/>
      <c r="C254" s="40"/>
    </row>
    <row r="255" spans="1:3">
      <c r="A255" s="9"/>
      <c r="B255" s="40"/>
      <c r="C255" s="40"/>
    </row>
    <row r="256" spans="1:3">
      <c r="A256" s="9"/>
      <c r="B256" s="40"/>
      <c r="C256" s="40"/>
    </row>
    <row r="257" spans="1:3">
      <c r="A257" s="9"/>
      <c r="B257" s="40"/>
      <c r="C257" s="40"/>
    </row>
    <row r="258" spans="1:3">
      <c r="A258" s="9"/>
      <c r="B258" s="40"/>
      <c r="C258" s="40"/>
    </row>
    <row r="259" spans="1:3">
      <c r="A259" s="9"/>
      <c r="B259" s="40"/>
      <c r="C259" s="40"/>
    </row>
    <row r="260" spans="1:3">
      <c r="A260" s="9"/>
    </row>
    <row r="261" spans="1:3">
      <c r="A261" s="9"/>
    </row>
    <row r="262" spans="1:3">
      <c r="A262" s="9"/>
    </row>
    <row r="263" spans="1:3">
      <c r="A263" s="9"/>
    </row>
    <row r="264" spans="1:3">
      <c r="A264" s="9"/>
    </row>
    <row r="265" spans="1:3">
      <c r="A265" s="9"/>
    </row>
    <row r="266" spans="1:3">
      <c r="A266" s="9"/>
    </row>
    <row r="267" spans="1:3">
      <c r="A267" s="9"/>
    </row>
    <row r="268" spans="1:3">
      <c r="A268" s="9"/>
    </row>
    <row r="269" spans="1:3">
      <c r="A269" s="9"/>
    </row>
    <row r="270" spans="1:3">
      <c r="A270" s="9"/>
    </row>
    <row r="271" spans="1:3">
      <c r="A271" s="9"/>
    </row>
    <row r="272" spans="1:3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</sheetData>
  <mergeCells count="39">
    <mergeCell ref="M102:N105"/>
    <mergeCell ref="D208:F208"/>
    <mergeCell ref="H208:J208"/>
    <mergeCell ref="I12:J12"/>
    <mergeCell ref="I19:J19"/>
    <mergeCell ref="I20:J20"/>
    <mergeCell ref="I14:J14"/>
    <mergeCell ref="B14:F14"/>
    <mergeCell ref="I15:K15"/>
    <mergeCell ref="I16:J16"/>
    <mergeCell ref="I17:J17"/>
    <mergeCell ref="I18:J18"/>
    <mergeCell ref="C16:H16"/>
    <mergeCell ref="C15:H15"/>
    <mergeCell ref="C17:H17"/>
    <mergeCell ref="C18:H18"/>
    <mergeCell ref="C25:H25"/>
    <mergeCell ref="C26:H26"/>
    <mergeCell ref="C27:H27"/>
    <mergeCell ref="A31:A32"/>
    <mergeCell ref="B31:B32"/>
    <mergeCell ref="D31:G31"/>
    <mergeCell ref="H31:K31"/>
    <mergeCell ref="I25:J25"/>
    <mergeCell ref="A29:L29"/>
    <mergeCell ref="L31:L32"/>
    <mergeCell ref="C31:C32"/>
    <mergeCell ref="C23:H23"/>
    <mergeCell ref="C24:H24"/>
    <mergeCell ref="G1:K1"/>
    <mergeCell ref="I8:J8"/>
    <mergeCell ref="I11:J11"/>
    <mergeCell ref="I9:J9"/>
    <mergeCell ref="I10:J10"/>
    <mergeCell ref="C20:H20"/>
    <mergeCell ref="I21:J21"/>
    <mergeCell ref="I24:J24"/>
    <mergeCell ref="C21:H21"/>
    <mergeCell ref="C22:H22"/>
  </mergeCells>
  <phoneticPr fontId="3" type="noConversion"/>
  <pageMargins left="0.78740157480314965" right="0.59055118110236227" top="0.59055118110236227" bottom="0.59055118110236227" header="0.39370078740157483" footer="0.31496062992125984"/>
  <pageSetup paperSize="9" scale="45" fitToHeight="0" orientation="landscape" r:id="rId1"/>
  <headerFooter alignWithMargins="0">
    <oddFooter>&amp;C&amp;P</oddFooter>
  </headerFooter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10" sqref="H10"/>
    </sheetView>
  </sheetViews>
  <sheetFormatPr defaultRowHeight="12.75"/>
  <cols>
    <col min="2" max="2" width="49.85546875" customWidth="1"/>
    <col min="3" max="3" width="19.5703125" customWidth="1"/>
    <col min="4" max="4" width="31.85546875" customWidth="1"/>
    <col min="5" max="5" width="18.140625" customWidth="1"/>
    <col min="6" max="6" width="15.42578125" customWidth="1"/>
    <col min="7" max="7" width="17.7109375" customWidth="1"/>
    <col min="8" max="8" width="24" customWidth="1"/>
  </cols>
  <sheetData>
    <row r="1" spans="1:8" ht="15.75">
      <c r="A1" s="196"/>
      <c r="B1" s="196"/>
      <c r="C1" s="196"/>
      <c r="D1" s="196"/>
      <c r="E1" s="196"/>
      <c r="F1" s="196"/>
      <c r="G1" s="197"/>
      <c r="H1" s="197" t="s">
        <v>297</v>
      </c>
    </row>
    <row r="2" spans="1:8">
      <c r="A2" s="278" t="s">
        <v>298</v>
      </c>
      <c r="B2" s="278"/>
      <c r="C2" s="278"/>
      <c r="D2" s="278"/>
      <c r="E2" s="278"/>
      <c r="F2" s="278"/>
      <c r="G2" s="278"/>
      <c r="H2" s="278"/>
    </row>
    <row r="3" spans="1:8">
      <c r="A3" s="278"/>
      <c r="B3" s="278"/>
      <c r="C3" s="278"/>
      <c r="D3" s="278"/>
      <c r="E3" s="278"/>
      <c r="F3" s="278"/>
      <c r="G3" s="278"/>
      <c r="H3" s="278"/>
    </row>
    <row r="4" spans="1:8" ht="110.25">
      <c r="A4" s="198" t="s">
        <v>299</v>
      </c>
      <c r="B4" s="198" t="s">
        <v>300</v>
      </c>
      <c r="C4" s="199" t="s">
        <v>301</v>
      </c>
      <c r="D4" s="200" t="s">
        <v>302</v>
      </c>
      <c r="E4" s="198" t="s">
        <v>303</v>
      </c>
      <c r="F4" s="198" t="s">
        <v>304</v>
      </c>
      <c r="G4" s="198" t="s">
        <v>305</v>
      </c>
      <c r="H4" s="198" t="s">
        <v>306</v>
      </c>
    </row>
    <row r="5" spans="1:8" ht="78.75">
      <c r="A5" s="201">
        <v>9</v>
      </c>
      <c r="B5" s="201" t="s">
        <v>307</v>
      </c>
      <c r="C5" s="202" t="s">
        <v>308</v>
      </c>
      <c r="D5" s="203">
        <f>SUM(E5:H5)</f>
        <v>31307792.669999998</v>
      </c>
      <c r="E5" s="204">
        <v>0</v>
      </c>
      <c r="F5" s="204">
        <v>10088067.26</v>
      </c>
      <c r="G5" s="204">
        <v>10435930.890000001</v>
      </c>
      <c r="H5" s="204">
        <v>10783794.52</v>
      </c>
    </row>
    <row r="6" spans="1:8" ht="31.5">
      <c r="A6" s="201">
        <v>10</v>
      </c>
      <c r="B6" s="201" t="s">
        <v>309</v>
      </c>
      <c r="C6" s="202" t="s">
        <v>308</v>
      </c>
      <c r="D6" s="205">
        <f>SUM(E6:H6)</f>
        <v>141455.16</v>
      </c>
      <c r="E6" s="204">
        <v>0</v>
      </c>
      <c r="F6" s="204">
        <v>0</v>
      </c>
      <c r="G6" s="204">
        <v>71237.88</v>
      </c>
      <c r="H6" s="204">
        <v>70217.279999999999</v>
      </c>
    </row>
    <row r="7" spans="1:8" ht="78.75">
      <c r="A7" s="201">
        <v>29</v>
      </c>
      <c r="B7" s="201" t="s">
        <v>310</v>
      </c>
      <c r="C7" s="206" t="s">
        <v>311</v>
      </c>
      <c r="D7" s="207">
        <f>SUM(E7:H7)</f>
        <v>1069783.0499999998</v>
      </c>
      <c r="E7" s="204">
        <v>0</v>
      </c>
      <c r="F7" s="204">
        <v>101884.1</v>
      </c>
      <c r="G7" s="204">
        <v>356594.35</v>
      </c>
      <c r="H7" s="204">
        <v>611304.6</v>
      </c>
    </row>
    <row r="8" spans="1:8" ht="31.5">
      <c r="A8" s="208"/>
      <c r="B8" s="208" t="s">
        <v>312</v>
      </c>
      <c r="C8" s="209" t="s">
        <v>313</v>
      </c>
      <c r="D8" s="210">
        <f>SUM(E8:H8)</f>
        <v>126814215.8</v>
      </c>
      <c r="E8" s="204">
        <v>31119751.899999999</v>
      </c>
      <c r="F8" s="204">
        <v>31347816.350000001</v>
      </c>
      <c r="G8" s="204">
        <v>31191612.890000001</v>
      </c>
      <c r="H8" s="204">
        <v>33155034.66</v>
      </c>
    </row>
    <row r="9" spans="1:8" ht="47.25">
      <c r="A9" s="211">
        <v>33</v>
      </c>
      <c r="B9" s="212" t="s">
        <v>314</v>
      </c>
      <c r="C9" s="202" t="s">
        <v>315</v>
      </c>
      <c r="D9" s="204">
        <f>SUM(E9:H9)</f>
        <v>8026545.3200000003</v>
      </c>
      <c r="E9" s="204">
        <v>0</v>
      </c>
      <c r="F9" s="204">
        <v>0</v>
      </c>
      <c r="G9" s="204">
        <v>2289543.5</v>
      </c>
      <c r="H9" s="204">
        <v>5737001.8200000003</v>
      </c>
    </row>
    <row r="10" spans="1:8" ht="15.75">
      <c r="A10" s="279" t="s">
        <v>316</v>
      </c>
      <c r="B10" s="280"/>
      <c r="C10" s="281"/>
      <c r="D10" s="213">
        <f>SUM(D5:D9)</f>
        <v>167359792</v>
      </c>
      <c r="E10" s="213">
        <f>SUM(E5:E9)</f>
        <v>31119751.899999999</v>
      </c>
      <c r="F10" s="213">
        <f>SUM(F5:F9)</f>
        <v>41537767.710000001</v>
      </c>
      <c r="G10" s="213">
        <f>SUM(G5:G9)</f>
        <v>44344919.510000005</v>
      </c>
      <c r="H10" s="213">
        <f>SUM(H5:H9)</f>
        <v>50357352.880000003</v>
      </c>
    </row>
    <row r="11" spans="1:8" ht="15.75">
      <c r="A11" s="214"/>
      <c r="B11" s="214"/>
      <c r="C11" s="214"/>
      <c r="D11" s="215"/>
      <c r="E11" s="214"/>
      <c r="F11" s="216"/>
      <c r="G11" s="217"/>
      <c r="H11" s="218"/>
    </row>
    <row r="12" spans="1:8" ht="15.75">
      <c r="A12" s="196"/>
      <c r="B12" s="196"/>
      <c r="C12" s="196"/>
      <c r="D12" s="219">
        <f>D10-D8</f>
        <v>40545576.200000003</v>
      </c>
      <c r="E12" s="196"/>
      <c r="F12" s="196"/>
      <c r="G12" s="217"/>
      <c r="H12" s="218"/>
    </row>
    <row r="13" spans="1:8" ht="15.75">
      <c r="A13" s="196"/>
      <c r="B13" s="196"/>
      <c r="C13" s="196"/>
      <c r="D13" s="196"/>
      <c r="E13" s="196"/>
      <c r="F13" s="196"/>
      <c r="G13" s="217"/>
      <c r="H13" s="218"/>
    </row>
    <row r="14" spans="1:8" ht="15.75">
      <c r="A14" s="196"/>
      <c r="B14" s="196"/>
      <c r="C14" s="196"/>
      <c r="D14" s="196"/>
      <c r="E14" s="196"/>
      <c r="F14" s="196"/>
      <c r="G14" s="217"/>
      <c r="H14" s="218"/>
    </row>
    <row r="15" spans="1:8" ht="15.75">
      <c r="A15" s="196" t="s">
        <v>317</v>
      </c>
      <c r="B15" s="196"/>
      <c r="C15" s="196"/>
      <c r="D15" s="196"/>
      <c r="E15" s="214"/>
      <c r="F15" s="216"/>
      <c r="G15" s="196"/>
      <c r="H15" s="219" t="s">
        <v>318</v>
      </c>
    </row>
    <row r="16" spans="1:8" ht="15.75">
      <c r="A16" s="196"/>
      <c r="B16" s="196"/>
      <c r="C16" s="196"/>
      <c r="D16" s="196"/>
      <c r="E16" s="214"/>
      <c r="F16" s="216"/>
      <c r="G16" s="196"/>
      <c r="H16" s="196"/>
    </row>
    <row r="17" spans="1:8" ht="15.75">
      <c r="A17" s="196" t="s">
        <v>319</v>
      </c>
      <c r="B17" s="196"/>
      <c r="C17" s="196"/>
      <c r="D17" s="196"/>
      <c r="E17" s="214"/>
      <c r="F17" s="216"/>
      <c r="G17" s="196"/>
      <c r="H17" s="196" t="s">
        <v>320</v>
      </c>
    </row>
  </sheetData>
  <mergeCells count="2">
    <mergeCell ref="A2:H3"/>
    <mergeCell ref="A10:C10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 Фін план- звіт</vt:lpstr>
      <vt:lpstr>Кошти НСЗУ</vt:lpstr>
      <vt:lpstr>'форма 2. Фін план- звіт'!Заголовки_для_печати</vt:lpstr>
      <vt:lpstr>'форма 2. Фін план- звіт'!Область_печати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2021-03-23T14:22:33Z</cp:lastPrinted>
  <dcterms:created xsi:type="dcterms:W3CDTF">2003-03-13T16:00:22Z</dcterms:created>
  <dcterms:modified xsi:type="dcterms:W3CDTF">2021-04-02T10:46:05Z</dcterms:modified>
</cp:coreProperties>
</file>