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85" windowHeight="12360"/>
  </bookViews>
  <sheets>
    <sheet name="Звіт фін. план" sheetId="3" r:id="rId1"/>
  </sheets>
  <definedNames>
    <definedName name="_xlnm.Print_Titles" localSheetId="0">'Звіт фін. план'!$31:$33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1" i="3" l="1"/>
  <c r="H131" i="3"/>
  <c r="H172" i="3"/>
  <c r="J172" i="3" s="1"/>
  <c r="J206" i="3"/>
  <c r="J205" i="3"/>
  <c r="J204" i="3"/>
  <c r="J203" i="3"/>
  <c r="J202" i="3"/>
  <c r="J201" i="3"/>
  <c r="J200" i="3"/>
  <c r="J190" i="3"/>
  <c r="K190" i="3" s="1"/>
  <c r="J189" i="3"/>
  <c r="K189" i="3" s="1"/>
  <c r="K188" i="3"/>
  <c r="J188" i="3"/>
  <c r="J187" i="3"/>
  <c r="K187" i="3" s="1"/>
  <c r="J186" i="3"/>
  <c r="K186" i="3" s="1"/>
  <c r="J185" i="3"/>
  <c r="K185" i="3" s="1"/>
  <c r="K184" i="3"/>
  <c r="J184" i="3"/>
  <c r="J183" i="3"/>
  <c r="K183" i="3" s="1"/>
  <c r="J182" i="3"/>
  <c r="K182" i="3" s="1"/>
  <c r="J181" i="3"/>
  <c r="K181" i="3" s="1"/>
  <c r="K180" i="3"/>
  <c r="J180" i="3"/>
  <c r="J179" i="3"/>
  <c r="K179" i="3" s="1"/>
  <c r="J178" i="3"/>
  <c r="K178" i="3" s="1"/>
  <c r="J177" i="3"/>
  <c r="K177" i="3" s="1"/>
  <c r="K176" i="3"/>
  <c r="J176" i="3"/>
  <c r="J175" i="3"/>
  <c r="K175" i="3" s="1"/>
  <c r="J171" i="3"/>
  <c r="J170" i="3"/>
  <c r="J169" i="3"/>
  <c r="J167" i="3"/>
  <c r="J166" i="3"/>
  <c r="J165" i="3"/>
  <c r="J162" i="3"/>
  <c r="J161" i="3"/>
  <c r="J160" i="3"/>
  <c r="J159" i="3"/>
  <c r="J157" i="3"/>
  <c r="J156" i="3"/>
  <c r="J155" i="3"/>
  <c r="J154" i="3"/>
  <c r="J150" i="3"/>
  <c r="J149" i="3"/>
  <c r="J148" i="3"/>
  <c r="J147" i="3"/>
  <c r="J146" i="3"/>
  <c r="J145" i="3"/>
  <c r="J144" i="3"/>
  <c r="J143" i="3"/>
  <c r="J142" i="3"/>
  <c r="J141" i="3"/>
  <c r="J128" i="3"/>
  <c r="J127" i="3"/>
  <c r="J126" i="3"/>
  <c r="J123" i="3"/>
  <c r="J120" i="3"/>
  <c r="K120" i="3" s="1"/>
  <c r="J118" i="3"/>
  <c r="J117" i="3"/>
  <c r="J116" i="3"/>
  <c r="J115" i="3"/>
  <c r="J114" i="3"/>
  <c r="J113" i="3"/>
  <c r="J112" i="3"/>
  <c r="J111" i="3"/>
  <c r="J110" i="3"/>
  <c r="K106" i="3"/>
  <c r="J106" i="3"/>
  <c r="J105" i="3"/>
  <c r="J104" i="3"/>
  <c r="J103" i="3"/>
  <c r="J102" i="3"/>
  <c r="K102" i="3" s="1"/>
  <c r="J101" i="3"/>
  <c r="K100" i="3"/>
  <c r="J100" i="3"/>
  <c r="K99" i="3"/>
  <c r="J99" i="3"/>
  <c r="J98" i="3"/>
  <c r="J97" i="3"/>
  <c r="K96" i="3"/>
  <c r="J96" i="3"/>
  <c r="J95" i="3"/>
  <c r="J94" i="3"/>
  <c r="J93" i="3"/>
  <c r="J92" i="3"/>
  <c r="K92" i="3" s="1"/>
  <c r="J91" i="3"/>
  <c r="J90" i="3"/>
  <c r="K90" i="3" s="1"/>
  <c r="J89" i="3"/>
  <c r="K89" i="3" s="1"/>
  <c r="J88" i="3"/>
  <c r="J87" i="3"/>
  <c r="J86" i="3"/>
  <c r="J85" i="3"/>
  <c r="J84" i="3"/>
  <c r="J83" i="3"/>
  <c r="J82" i="3"/>
  <c r="K81" i="3"/>
  <c r="J81" i="3"/>
  <c r="J80" i="3"/>
  <c r="K80" i="3" s="1"/>
  <c r="J79" i="3"/>
  <c r="K79" i="3" s="1"/>
  <c r="J78" i="3"/>
  <c r="K78" i="3" s="1"/>
  <c r="J77" i="3"/>
  <c r="J76" i="3"/>
  <c r="J75" i="3"/>
  <c r="K75" i="3" s="1"/>
  <c r="J74" i="3"/>
  <c r="J73" i="3"/>
  <c r="J72" i="3"/>
  <c r="K72" i="3" s="1"/>
  <c r="K71" i="3"/>
  <c r="J71" i="3"/>
  <c r="J70" i="3"/>
  <c r="K70" i="3" s="1"/>
  <c r="J69" i="3"/>
  <c r="K69" i="3" s="1"/>
  <c r="J56" i="3"/>
  <c r="J55" i="3"/>
  <c r="J54" i="3"/>
  <c r="K54" i="3" s="1"/>
  <c r="J52" i="3"/>
  <c r="J51" i="3"/>
  <c r="J50" i="3"/>
  <c r="J49" i="3"/>
  <c r="J46" i="3"/>
  <c r="J45" i="3"/>
  <c r="K40" i="3"/>
  <c r="J40" i="3"/>
  <c r="J37" i="3"/>
  <c r="K37" i="3" s="1"/>
  <c r="I121" i="3"/>
  <c r="J121" i="3" s="1"/>
  <c r="K121" i="3" s="1"/>
  <c r="I129" i="3"/>
  <c r="J129" i="3" s="1"/>
  <c r="I124" i="3"/>
  <c r="J124" i="3" s="1"/>
  <c r="K124" i="3" s="1"/>
  <c r="I122" i="3"/>
  <c r="J122" i="3" s="1"/>
  <c r="I120" i="3"/>
  <c r="I47" i="3"/>
  <c r="J47" i="3" s="1"/>
  <c r="K47" i="3" s="1"/>
  <c r="I44" i="3"/>
  <c r="J44" i="3" s="1"/>
  <c r="I36" i="3"/>
  <c r="J36" i="3" s="1"/>
  <c r="K36" i="3" s="1"/>
  <c r="F170" i="3"/>
  <c r="F169" i="3"/>
  <c r="F162" i="3"/>
  <c r="F161" i="3"/>
  <c r="F160" i="3"/>
  <c r="F159" i="3"/>
  <c r="F157" i="3"/>
  <c r="F156" i="3"/>
  <c r="F155" i="3"/>
  <c r="F154" i="3"/>
  <c r="F150" i="3"/>
  <c r="F149" i="3"/>
  <c r="F148" i="3"/>
  <c r="F147" i="3"/>
  <c r="F146" i="3"/>
  <c r="F145" i="3"/>
  <c r="F144" i="3"/>
  <c r="F142" i="3"/>
  <c r="F141" i="3"/>
  <c r="F128" i="3"/>
  <c r="F127" i="3"/>
  <c r="F126" i="3"/>
  <c r="F124" i="3"/>
  <c r="G124" i="3" s="1"/>
  <c r="F123" i="3"/>
  <c r="F122" i="3"/>
  <c r="F121" i="3"/>
  <c r="G121" i="3" s="1"/>
  <c r="F120" i="3"/>
  <c r="F118" i="3"/>
  <c r="F117" i="3"/>
  <c r="F116" i="3"/>
  <c r="F115" i="3"/>
  <c r="F114" i="3"/>
  <c r="F113" i="3"/>
  <c r="F112" i="3"/>
  <c r="F111" i="3"/>
  <c r="F110" i="3"/>
  <c r="F109" i="3"/>
  <c r="F106" i="3"/>
  <c r="G106" i="3" s="1"/>
  <c r="F105" i="3"/>
  <c r="F104" i="3"/>
  <c r="F103" i="3"/>
  <c r="F102" i="3"/>
  <c r="G102" i="3" s="1"/>
  <c r="F101" i="3"/>
  <c r="F100" i="3"/>
  <c r="G100" i="3" s="1"/>
  <c r="F99" i="3"/>
  <c r="G99" i="3" s="1"/>
  <c r="F98" i="3"/>
  <c r="F97" i="3"/>
  <c r="F95" i="3"/>
  <c r="F94" i="3"/>
  <c r="F93" i="3"/>
  <c r="F92" i="3"/>
  <c r="G92" i="3" s="1"/>
  <c r="F91" i="3"/>
  <c r="F90" i="3"/>
  <c r="G90" i="3" s="1"/>
  <c r="F89" i="3"/>
  <c r="G89" i="3" s="1"/>
  <c r="F88" i="3"/>
  <c r="F87" i="3"/>
  <c r="F86" i="3"/>
  <c r="F85" i="3"/>
  <c r="F84" i="3"/>
  <c r="F83" i="3"/>
  <c r="F82" i="3"/>
  <c r="F44" i="3"/>
  <c r="F45" i="3"/>
  <c r="F46" i="3"/>
  <c r="F47" i="3"/>
  <c r="G47" i="3" s="1"/>
  <c r="F49" i="3"/>
  <c r="F50" i="3"/>
  <c r="F51" i="3"/>
  <c r="F52" i="3"/>
  <c r="G79" i="3"/>
  <c r="G120" i="3"/>
  <c r="F55" i="3"/>
  <c r="F56" i="3"/>
  <c r="F70" i="3"/>
  <c r="G70" i="3" s="1"/>
  <c r="F71" i="3"/>
  <c r="G71" i="3" s="1"/>
  <c r="F73" i="3"/>
  <c r="F74" i="3"/>
  <c r="F75" i="3"/>
  <c r="G75" i="3" s="1"/>
  <c r="F76" i="3"/>
  <c r="F77" i="3"/>
  <c r="F78" i="3"/>
  <c r="G78" i="3" s="1"/>
  <c r="F79" i="3"/>
  <c r="F81" i="3"/>
  <c r="G81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200" i="3"/>
  <c r="F201" i="3"/>
  <c r="F202" i="3"/>
  <c r="F203" i="3"/>
  <c r="F204" i="3"/>
  <c r="F205" i="3"/>
  <c r="F206" i="3"/>
  <c r="I175" i="3"/>
  <c r="E175" i="3"/>
  <c r="D153" i="3"/>
  <c r="D158" i="3"/>
  <c r="F158" i="3" s="1"/>
  <c r="D165" i="3"/>
  <c r="F165" i="3" s="1"/>
  <c r="D166" i="3"/>
  <c r="F166" i="3" s="1"/>
  <c r="D167" i="3"/>
  <c r="F167" i="3" s="1"/>
  <c r="D171" i="3"/>
  <c r="D172" i="3"/>
  <c r="F172" i="3" s="1"/>
  <c r="D175" i="3"/>
  <c r="F175" i="3" s="1"/>
  <c r="G175" i="3" s="1"/>
  <c r="D183" i="3"/>
  <c r="D192" i="3"/>
  <c r="D193" i="3"/>
  <c r="D194" i="3"/>
  <c r="D195" i="3"/>
  <c r="D196" i="3"/>
  <c r="D197" i="3"/>
  <c r="D198" i="3"/>
  <c r="F198" i="3" s="1"/>
  <c r="D199" i="3"/>
  <c r="E153" i="3"/>
  <c r="E158" i="3"/>
  <c r="E171" i="3"/>
  <c r="E183" i="3"/>
  <c r="E192" i="3"/>
  <c r="E193" i="3"/>
  <c r="E194" i="3"/>
  <c r="E195" i="3"/>
  <c r="E196" i="3"/>
  <c r="E197" i="3"/>
  <c r="E198" i="3"/>
  <c r="E199" i="3"/>
  <c r="E143" i="3"/>
  <c r="I171" i="3"/>
  <c r="E42" i="3"/>
  <c r="F42" i="3" s="1"/>
  <c r="E48" i="3"/>
  <c r="E43" i="3" s="1"/>
  <c r="E37" i="3"/>
  <c r="E96" i="3"/>
  <c r="D96" i="3"/>
  <c r="F96" i="3" s="1"/>
  <c r="G96" i="3" s="1"/>
  <c r="D108" i="3"/>
  <c r="D119" i="3"/>
  <c r="E80" i="3"/>
  <c r="E72" i="3"/>
  <c r="E54" i="3"/>
  <c r="E36" i="3" s="1"/>
  <c r="D143" i="3"/>
  <c r="D131" i="3"/>
  <c r="D125" i="3"/>
  <c r="D80" i="3"/>
  <c r="D72" i="3"/>
  <c r="D54" i="3"/>
  <c r="F54" i="3" s="1"/>
  <c r="G54" i="3" s="1"/>
  <c r="D48" i="3"/>
  <c r="D43" i="3" s="1"/>
  <c r="D130" i="3" s="1"/>
  <c r="D38" i="3"/>
  <c r="F194" i="3" l="1"/>
  <c r="F171" i="3"/>
  <c r="I42" i="3"/>
  <c r="J42" i="3" s="1"/>
  <c r="D35" i="3"/>
  <c r="I48" i="3"/>
  <c r="J48" i="3" s="1"/>
  <c r="K48" i="3" s="1"/>
  <c r="J131" i="3"/>
  <c r="K131" i="3" s="1"/>
  <c r="F196" i="3"/>
  <c r="F195" i="3"/>
  <c r="F192" i="3"/>
  <c r="F199" i="3"/>
  <c r="F183" i="3"/>
  <c r="G183" i="3" s="1"/>
  <c r="F153" i="3"/>
  <c r="F72" i="3"/>
  <c r="G72" i="3" s="1"/>
  <c r="F143" i="3"/>
  <c r="F197" i="3"/>
  <c r="F193" i="3"/>
  <c r="D69" i="3"/>
  <c r="D53" i="3" s="1"/>
  <c r="D107" i="3"/>
  <c r="F48" i="3"/>
  <c r="G48" i="3" s="1"/>
  <c r="F80" i="3"/>
  <c r="G80" i="3" s="1"/>
  <c r="F43" i="3"/>
  <c r="G43" i="3" s="1"/>
  <c r="D191" i="3"/>
  <c r="E130" i="3"/>
  <c r="F130" i="3" s="1"/>
  <c r="E191" i="3"/>
  <c r="D129" i="3" l="1"/>
  <c r="D134" i="3"/>
  <c r="F191" i="3"/>
  <c r="I195" i="3" l="1"/>
  <c r="J195" i="3" s="1"/>
  <c r="I196" i="3"/>
  <c r="J196" i="3" s="1"/>
  <c r="I198" i="3"/>
  <c r="J198" i="3" s="1"/>
  <c r="I197" i="3"/>
  <c r="J197" i="3" s="1"/>
  <c r="I194" i="3"/>
  <c r="J194" i="3" s="1"/>
  <c r="I193" i="3"/>
  <c r="J193" i="3" s="1"/>
  <c r="I192" i="3"/>
  <c r="J192" i="3" s="1"/>
  <c r="I109" i="3"/>
  <c r="J109" i="3" s="1"/>
  <c r="J134" i="3" l="1"/>
  <c r="I43" i="3"/>
  <c r="I130" i="3" l="1"/>
  <c r="J130" i="3" s="1"/>
  <c r="J43" i="3"/>
  <c r="K43" i="3" s="1"/>
  <c r="E125" i="3"/>
  <c r="E119" i="3"/>
  <c r="E108" i="3"/>
  <c r="I108" i="3" s="1"/>
  <c r="J108" i="3" s="1"/>
  <c r="E41" i="3" l="1"/>
  <c r="F108" i="3"/>
  <c r="E39" i="3"/>
  <c r="F119" i="3"/>
  <c r="G119" i="3" s="1"/>
  <c r="E40" i="3"/>
  <c r="F40" i="3" s="1"/>
  <c r="G40" i="3" s="1"/>
  <c r="F125" i="3"/>
  <c r="E107" i="3"/>
  <c r="F107" i="3" s="1"/>
  <c r="G107" i="3" s="1"/>
  <c r="F39" i="3" l="1"/>
  <c r="G39" i="3" s="1"/>
  <c r="I39" i="3"/>
  <c r="F41" i="3"/>
  <c r="G41" i="3" s="1"/>
  <c r="I41" i="3"/>
  <c r="J41" i="3" s="1"/>
  <c r="K41" i="3" s="1"/>
  <c r="E69" i="3"/>
  <c r="I38" i="3" l="1"/>
  <c r="J39" i="3"/>
  <c r="K39" i="3" s="1"/>
  <c r="E129" i="3"/>
  <c r="F129" i="3" s="1"/>
  <c r="E53" i="3"/>
  <c r="F53" i="3" s="1"/>
  <c r="G53" i="3" s="1"/>
  <c r="F69" i="3"/>
  <c r="G69" i="3" s="1"/>
  <c r="I199" i="3"/>
  <c r="J199" i="3" s="1"/>
  <c r="I158" i="3"/>
  <c r="J158" i="3" s="1"/>
  <c r="I153" i="3"/>
  <c r="J153" i="3" s="1"/>
  <c r="I125" i="3"/>
  <c r="J125" i="3" s="1"/>
  <c r="J38" i="3" l="1"/>
  <c r="K38" i="3" s="1"/>
  <c r="I35" i="3"/>
  <c r="I191" i="3"/>
  <c r="J191" i="3" s="1"/>
  <c r="I119" i="3"/>
  <c r="E38" i="3"/>
  <c r="E35" i="3" s="1"/>
  <c r="I107" i="3" l="1"/>
  <c r="J107" i="3" s="1"/>
  <c r="K107" i="3" s="1"/>
  <c r="J119" i="3"/>
  <c r="K119" i="3" s="1"/>
  <c r="I132" i="3"/>
  <c r="J132" i="3" s="1"/>
  <c r="K132" i="3" s="1"/>
  <c r="J35" i="3"/>
  <c r="K35" i="3" s="1"/>
  <c r="E132" i="3"/>
  <c r="F132" i="3" s="1"/>
  <c r="G132" i="3" s="1"/>
  <c r="F35" i="3"/>
  <c r="I53" i="3"/>
  <c r="I133" i="3" l="1"/>
  <c r="J133" i="3" s="1"/>
  <c r="K133" i="3" s="1"/>
  <c r="J53" i="3"/>
  <c r="K53" i="3" s="1"/>
  <c r="E131" i="3"/>
  <c r="F131" i="3" s="1"/>
  <c r="G131" i="3" s="1"/>
  <c r="E133" i="3" l="1"/>
  <c r="F133" i="3" s="1"/>
  <c r="G133" i="3" s="1"/>
  <c r="F36" i="3" l="1"/>
  <c r="G36" i="3" s="1"/>
  <c r="F37" i="3" l="1"/>
  <c r="G37" i="3" s="1"/>
  <c r="F38" i="3" l="1"/>
  <c r="G38" i="3" s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G35" i="3" l="1"/>
  <c r="B132" i="3"/>
  <c r="B133" i="3" s="1"/>
  <c r="B134" i="3" l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E134" i="3" l="1"/>
  <c r="F134" i="3" s="1"/>
</calcChain>
</file>

<file path=xl/sharedStrings.xml><?xml version="1.0" encoding="utf-8"?>
<sst xmlns="http://schemas.openxmlformats.org/spreadsheetml/2006/main" count="437" uniqueCount="288">
  <si>
    <t>ЗАТВЕРДЖЕНО</t>
  </si>
  <si>
    <t>"ПОГОДЖЕНО"</t>
  </si>
  <si>
    <t>Міський голова</t>
  </si>
  <si>
    <t>Р.Марцінків</t>
  </si>
  <si>
    <t>"____" _______________ 20___ р.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</si>
  <si>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</si>
  <si>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</si>
  <si>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</si>
  <si>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</si>
  <si>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</si>
  <si>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</si>
  <si>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 xml:space="preserve">                                                      М.Бойко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</si>
  <si>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</si>
  <si>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</si>
  <si>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</si>
  <si>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</si>
  <si>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</si>
  <si>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</si>
  <si>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</si>
  <si>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</si>
  <si>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</si>
  <si>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</si>
  <si>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</si>
  <si>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</si>
  <si>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</si>
  <si>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</si>
  <si>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</si>
  <si>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</si>
  <si>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</si>
  <si>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</si>
  <si>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</si>
  <si>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</si>
  <si>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</si>
  <si>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</si>
  <si>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</si>
  <si>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</si>
  <si>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</si>
  <si>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</si>
  <si>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</si>
  <si>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</si>
  <si>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</si>
  <si>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</si>
  <si>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</si>
  <si>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</si>
  <si>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</si>
  <si>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</si>
  <si>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</si>
  <si>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</si>
  <si>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</si>
  <si>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</si>
  <si>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</si>
  <si>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</si>
  <si>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</si>
  <si>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</si>
  <si>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</si>
  <si>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</si>
  <si>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</si>
  <si>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</si>
  <si>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</si>
  <si>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</si>
  <si>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</si>
  <si>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</si>
  <si>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</si>
  <si>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</si>
  <si>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</si>
  <si>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</si>
  <si>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</si>
  <si>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</si>
  <si>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</si>
  <si>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</si>
  <si>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</si>
  <si>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</si>
  <si>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</si>
  <si>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</si>
  <si>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</si>
  <si>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</si>
  <si>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</si>
  <si>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</si>
  <si>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</si>
  <si>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</si>
  <si>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</si>
  <si>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</si>
  <si>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</si>
  <si>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</si>
  <si>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</si>
  <si>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</si>
  <si>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</si>
  <si>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</si>
  <si>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</si>
  <si>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</si>
  <si>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</si>
  <si>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</si>
  <si>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</si>
  <si>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</si>
  <si>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</si>
  <si>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</si>
  <si>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</si>
  <si>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</si>
  <si>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</si>
  <si>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</si>
  <si>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</si>
  <si>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</si>
  <si>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</si>
  <si>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</si>
  <si>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</si>
  <si>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</si>
  <si>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</si>
  <si>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</si>
  <si>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</si>
  <si>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</si>
  <si>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</si>
  <si>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</si>
  <si>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</si>
  <si>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</si>
  <si>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</si>
  <si>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</si>
  <si>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</si>
  <si>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</si>
  <si>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</si>
  <si>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</si>
  <si>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</si>
  <si>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</si>
  <si>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</si>
  <si>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</si>
  <si>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</si>
  <si>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</si>
  <si>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</si>
  <si>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</si>
  <si>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</si>
  <si>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</si>
  <si>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</si>
  <si>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</si>
  <si>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</si>
  <si>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</si>
  <si>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</si>
  <si>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</si>
  <si>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</si>
  <si>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</si>
  <si>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</si>
  <si>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</si>
  <si>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</si>
  <si>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</si>
  <si>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</si>
  <si>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</si>
  <si>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</si>
  <si>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</si>
  <si>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</si>
  <si>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</si>
  <si>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</si>
  <si>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</si>
  <si>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</si>
  <si>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</si>
  <si>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</si>
  <si>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</si>
  <si>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</si>
  <si>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</si>
  <si>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</si>
  <si>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</si>
  <si>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</si>
  <si>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</si>
  <si>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</si>
  <si>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</si>
  <si>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</si>
  <si>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</si>
  <si>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</si>
  <si>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</si>
  <si>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</si>
  <si>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</si>
  <si>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</si>
  <si>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</si>
  <si>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</si>
  <si>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</si>
  <si>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</si>
  <si>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</si>
  <si>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</si>
  <si>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</si>
  <si>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</si>
  <si>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</si>
  <si>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</si>
  <si>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</si>
  <si>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</si>
  <si>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</si>
  <si>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</si>
  <si>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</si>
  <si>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</si>
  <si>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</si>
  <si>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</si>
  <si>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</si>
  <si>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</si>
  <si>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</si>
  <si>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</si>
  <si>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</si>
  <si>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</si>
  <si>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</si>
  <si>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</si>
  <si>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</si>
  <si>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</si>
  <si>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</si>
  <si>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</si>
  <si>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</si>
  <si>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</si>
  <si>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</si>
  <si>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</si>
  <si>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Середньомісячні витрати на оплату праці одного працівника,
 у т.ч.:</t>
  </si>
  <si>
    <t>Залишок коштів  на кінець звітного періоду (від Інших доходів)</t>
  </si>
  <si>
    <t>Начальник фінансового управління</t>
  </si>
  <si>
    <t xml:space="preserve">                                                  Г.Яцків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</si>
  <si>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</si>
  <si>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</si>
  <si>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</si>
  <si>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</si>
  <si>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</si>
  <si>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</si>
  <si>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</si>
  <si>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</si>
  <si>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</si>
  <si>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</si>
  <si>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</si>
  <si>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</si>
  <si>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</si>
  <si>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</si>
  <si>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</si>
  <si>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</si>
  <si>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</si>
  <si>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</si>
  <si>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</si>
  <si>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</si>
  <si>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</si>
  <si>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</si>
  <si>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</si>
  <si>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</si>
  <si>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</si>
  <si>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</si>
  <si>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</si>
  <si>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</si>
  <si>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</si>
  <si>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</si>
  <si>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</si>
  <si>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</si>
  <si>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</si>
  <si>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</si>
  <si>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</si>
  <si>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</si>
  <si>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</si>
  <si>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</si>
  <si>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</si>
  <si>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</si>
  <si>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</si>
  <si>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</si>
  <si>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</si>
  <si>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</si>
  <si>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</si>
  <si>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</si>
  <si>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</si>
  <si>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</si>
  <si>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</si>
  <si>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</si>
  <si>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</si>
  <si>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</si>
  <si>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</si>
  <si>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</si>
  <si>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</si>
  <si>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</si>
  <si>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</si>
  <si>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</si>
  <si>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</si>
  <si>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</si>
  <si>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</si>
  <si>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КНП "Міський клінічний перинатальний центр Івано-Франківської міської ради"</t>
  </si>
  <si>
    <t>Комунальне підприємство</t>
  </si>
  <si>
    <t>м. Івано-Франківськ</t>
  </si>
  <si>
    <t>17184 Міністерство охорони здоров’я</t>
  </si>
  <si>
    <t>Медицина</t>
  </si>
  <si>
    <t>Охорона здоров’я</t>
  </si>
  <si>
    <t>Комунальна</t>
  </si>
  <si>
    <t>м. Івано-Франківськ, вул. Чорновола, 49</t>
  </si>
  <si>
    <t>Стефанко С. Л.</t>
  </si>
  <si>
    <t>-</t>
  </si>
  <si>
    <t>Проєкт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</si>
  <si>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</si>
  <si>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Звітний період з наростаючим підсумком з початку року</t>
  </si>
  <si>
    <t>план</t>
  </si>
  <si>
    <t>факт</t>
  </si>
  <si>
    <t>відхилення,
+/-</t>
  </si>
  <si>
    <t>відхилення,
%</t>
  </si>
  <si>
    <t>Директор                                                                                                        Сергій СТЕФАНКО</t>
  </si>
  <si>
    <r>
      <t xml:space="preserve">ЗВІТ ПРО ВИКОНАННЯ ФІНАНСОВОГО ПЛАНУ
 КНП "Міський клінічний перинатальний центр Івано-Франківської міської ради"
ЗА </t>
    </r>
    <r>
      <rPr>
        <b/>
        <u/>
        <sz val="16"/>
        <rFont val="Times New Roman"/>
        <family val="1"/>
        <charset val="204"/>
      </rPr>
      <t xml:space="preserve"> 4 КВАРТАЛ 2021 </t>
    </r>
    <r>
      <rPr>
        <b/>
        <sz val="16"/>
        <rFont val="Times New Roman"/>
        <family val="1"/>
        <charset val="204"/>
      </rPr>
      <t xml:space="preserve"> р.</t>
    </r>
  </si>
  <si>
    <t>Звітний період (4 квартал 2021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</si>
</sst>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_);_(* \(#,##0.0\);_(* &quot;-&quot;_);_(@_)"/>
    <numFmt numFmtId="165" formatCode="#,##0.0"/>
    <numFmt numFmtId="166" formatCode="#,##0.00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vertical="center" wrapText="1"/>
    </xf>
    <xf numFmtId="165" fontId="5" fillId="2" borderId="25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165" fontId="5" fillId="3" borderId="19" xfId="0" applyNumberFormat="1" applyFont="1" applyFill="1" applyBorder="1" applyAlignment="1">
      <alignment vertical="center" wrapText="1"/>
    </xf>
    <xf numFmtId="165" fontId="5" fillId="2" borderId="18" xfId="0" applyNumberFormat="1" applyFont="1" applyFill="1" applyBorder="1" applyAlignment="1">
      <alignment vertical="center" wrapText="1"/>
    </xf>
    <xf numFmtId="165" fontId="11" fillId="3" borderId="19" xfId="0" applyNumberFormat="1" applyFont="1" applyFill="1" applyBorder="1" applyAlignment="1">
      <alignment vertical="center" wrapText="1"/>
    </xf>
    <xf numFmtId="165" fontId="11" fillId="2" borderId="19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65" fontId="5" fillId="2" borderId="19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165" fontId="8" fillId="2" borderId="25" xfId="0" applyNumberFormat="1" applyFont="1" applyFill="1" applyBorder="1" applyAlignment="1">
      <alignment vertical="center" wrapText="1"/>
    </xf>
    <xf numFmtId="165" fontId="8" fillId="2" borderId="27" xfId="0" applyNumberFormat="1" applyFont="1" applyFill="1" applyBorder="1" applyAlignment="1">
      <alignment vertical="center" wrapText="1"/>
    </xf>
    <xf numFmtId="165" fontId="9" fillId="2" borderId="23" xfId="0" applyNumberFormat="1" applyFont="1" applyFill="1" applyBorder="1" applyAlignment="1">
      <alignment vertical="center" wrapText="1"/>
    </xf>
    <xf numFmtId="165" fontId="9" fillId="2" borderId="25" xfId="0" applyNumberFormat="1" applyFont="1" applyFill="1" applyBorder="1" applyAlignment="1">
      <alignment vertical="center" wrapText="1"/>
    </xf>
    <xf numFmtId="165" fontId="9" fillId="2" borderId="27" xfId="0" applyNumberFormat="1" applyFont="1" applyFill="1" applyBorder="1" applyAlignment="1">
      <alignment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5" fillId="2" borderId="25" xfId="0" applyNumberFormat="1" applyFont="1" applyFill="1" applyBorder="1" applyAlignment="1">
      <alignment vertical="center" wrapText="1"/>
    </xf>
    <xf numFmtId="4" fontId="5" fillId="2" borderId="27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165" fontId="5" fillId="2" borderId="25" xfId="0" applyNumberFormat="1" applyFont="1" applyFill="1" applyBorder="1" applyAlignment="1">
      <alignment horizontal="right" vertical="center" wrapText="1"/>
    </xf>
    <xf numFmtId="165" fontId="5" fillId="2" borderId="18" xfId="0" applyNumberFormat="1" applyFont="1" applyFill="1" applyBorder="1" applyAlignment="1">
      <alignment horizontal="right" vertical="center" wrapText="1"/>
    </xf>
    <xf numFmtId="165" fontId="9" fillId="2" borderId="25" xfId="0" applyNumberFormat="1" applyFont="1" applyFill="1" applyBorder="1" applyAlignment="1">
      <alignment horizontal="right" vertical="center" wrapText="1"/>
    </xf>
    <xf numFmtId="165" fontId="11" fillId="3" borderId="19" xfId="0" applyNumberFormat="1" applyFont="1" applyFill="1" applyBorder="1" applyAlignment="1">
      <alignment horizontal="right" vertical="center" wrapText="1"/>
    </xf>
    <xf numFmtId="165" fontId="8" fillId="2" borderId="25" xfId="0" applyNumberFormat="1" applyFont="1" applyFill="1" applyBorder="1" applyAlignment="1">
      <alignment horizontal="right" vertical="center" wrapText="1"/>
    </xf>
    <xf numFmtId="165" fontId="8" fillId="2" borderId="25" xfId="0" quotePrefix="1" applyNumberFormat="1" applyFont="1" applyFill="1" applyBorder="1" applyAlignment="1">
      <alignment horizontal="right" vertical="center" wrapText="1"/>
    </xf>
    <xf numFmtId="165" fontId="5" fillId="2" borderId="27" xfId="0" applyNumberFormat="1" applyFont="1" applyFill="1" applyBorder="1" applyAlignment="1">
      <alignment horizontal="right" vertical="center" wrapText="1"/>
    </xf>
    <xf numFmtId="165" fontId="11" fillId="0" borderId="19" xfId="0" applyNumberFormat="1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vertical="center" wrapText="1"/>
    </xf>
    <xf numFmtId="165" fontId="5" fillId="2" borderId="24" xfId="0" applyNumberFormat="1" applyFont="1" applyFill="1" applyBorder="1" applyAlignment="1">
      <alignment vertical="center" wrapText="1"/>
    </xf>
    <xf numFmtId="165" fontId="5" fillId="2" borderId="26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33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9" fillId="2" borderId="26" xfId="0" applyNumberFormat="1" applyFont="1" applyFill="1" applyBorder="1" applyAlignment="1">
      <alignment vertical="center" wrapText="1"/>
    </xf>
    <xf numFmtId="165" fontId="5" fillId="3" borderId="12" xfId="0" applyNumberFormat="1" applyFont="1" applyFill="1" applyBorder="1" applyAlignment="1">
      <alignment vertical="center" wrapText="1"/>
    </xf>
    <xf numFmtId="165" fontId="9" fillId="2" borderId="24" xfId="0" applyNumberFormat="1" applyFont="1" applyFill="1" applyBorder="1" applyAlignment="1">
      <alignment vertical="center" wrapText="1"/>
    </xf>
    <xf numFmtId="165" fontId="9" fillId="2" borderId="28" xfId="0" applyNumberFormat="1" applyFont="1" applyFill="1" applyBorder="1" applyAlignment="1">
      <alignment vertical="center" wrapText="1"/>
    </xf>
    <xf numFmtId="165" fontId="8" fillId="2" borderId="26" xfId="0" applyNumberFormat="1" applyFont="1" applyFill="1" applyBorder="1" applyAlignment="1">
      <alignment vertical="center" wrapText="1"/>
    </xf>
    <xf numFmtId="165" fontId="5" fillId="2" borderId="26" xfId="0" applyNumberFormat="1" applyFont="1" applyFill="1" applyBorder="1" applyAlignment="1">
      <alignment horizontal="right" vertical="center" wrapText="1"/>
    </xf>
    <xf numFmtId="165" fontId="11" fillId="3" borderId="11" xfId="0" applyNumberFormat="1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1" fillId="2" borderId="26" xfId="0" applyNumberFormat="1" applyFont="1" applyFill="1" applyBorder="1" applyAlignment="1">
      <alignment vertical="center" wrapText="1"/>
    </xf>
    <xf numFmtId="165" fontId="5" fillId="0" borderId="26" xfId="0" applyNumberFormat="1" applyFont="1" applyBorder="1" applyAlignment="1">
      <alignment horizontal="right" vertical="center" wrapText="1"/>
    </xf>
    <xf numFmtId="166" fontId="5" fillId="2" borderId="26" xfId="0" applyNumberFormat="1" applyFont="1" applyFill="1" applyBorder="1" applyAlignment="1">
      <alignment horizontal="right" vertical="center" wrapText="1"/>
    </xf>
    <xf numFmtId="4" fontId="5" fillId="2" borderId="26" xfId="0" applyNumberFormat="1" applyFont="1" applyFill="1" applyBorder="1" applyAlignment="1">
      <alignment vertical="center" wrapText="1"/>
    </xf>
    <xf numFmtId="165" fontId="5" fillId="0" borderId="25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Border="1" applyAlignment="1">
      <alignment vertical="center" wrapText="1"/>
    </xf>
    <xf numFmtId="166" fontId="5" fillId="2" borderId="25" xfId="0" applyNumberFormat="1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65" fontId="11" fillId="2" borderId="12" xfId="0" applyNumberFormat="1" applyFont="1" applyFill="1" applyBorder="1" applyAlignment="1">
      <alignment vertical="center" wrapText="1"/>
    </xf>
    <xf numFmtId="165" fontId="11" fillId="0" borderId="12" xfId="0" applyNumberFormat="1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165" fontId="19" fillId="2" borderId="28" xfId="0" applyNumberFormat="1" applyFont="1" applyFill="1" applyBorder="1" applyAlignment="1">
      <alignment horizontal="right" vertical="center" wrapText="1"/>
    </xf>
    <xf numFmtId="165" fontId="19" fillId="2" borderId="27" xfId="0" applyNumberFormat="1" applyFont="1" applyFill="1" applyBorder="1" applyAlignment="1">
      <alignment horizontal="right" vertical="center" wrapText="1"/>
    </xf>
    <xf numFmtId="165" fontId="5" fillId="0" borderId="28" xfId="0" applyNumberFormat="1" applyFont="1" applyBorder="1" applyAlignment="1">
      <alignment vertical="center" wrapText="1"/>
    </xf>
    <xf numFmtId="165" fontId="11" fillId="3" borderId="12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65" fontId="8" fillId="2" borderId="28" xfId="0" applyNumberFormat="1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165" fontId="8" fillId="2" borderId="24" xfId="0" applyNumberFormat="1" applyFont="1" applyFill="1" applyBorder="1" applyAlignment="1">
      <alignment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5" fontId="5" fillId="2" borderId="37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center" vertical="center" wrapText="1"/>
    </xf>
    <xf numFmtId="165" fontId="5" fillId="3" borderId="33" xfId="0" applyNumberFormat="1" applyFont="1" applyFill="1" applyBorder="1" applyAlignment="1">
      <alignment vertical="center" wrapText="1"/>
    </xf>
    <xf numFmtId="165" fontId="5" fillId="3" borderId="18" xfId="0" applyNumberFormat="1" applyFont="1" applyFill="1" applyBorder="1" applyAlignment="1">
      <alignment vertical="center" wrapText="1"/>
    </xf>
    <xf numFmtId="165" fontId="11" fillId="2" borderId="28" xfId="0" applyNumberFormat="1" applyFont="1" applyFill="1" applyBorder="1" applyAlignment="1">
      <alignment vertical="center" wrapText="1"/>
    </xf>
    <xf numFmtId="165" fontId="20" fillId="3" borderId="12" xfId="0" applyNumberFormat="1" applyFont="1" applyFill="1" applyBorder="1" applyAlignment="1">
      <alignment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165" fontId="5" fillId="0" borderId="23" xfId="0" applyNumberFormat="1" applyFont="1" applyFill="1" applyBorder="1" applyAlignment="1">
      <alignment horizontal="right" vertical="center" wrapText="1"/>
    </xf>
    <xf numFmtId="165" fontId="5" fillId="0" borderId="24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165" fontId="5" fillId="2" borderId="36" xfId="0" applyNumberFormat="1" applyFont="1" applyFill="1" applyBorder="1" applyAlignment="1">
      <alignment horizontal="right" vertical="center" wrapText="1"/>
    </xf>
    <xf numFmtId="165" fontId="5" fillId="2" borderId="21" xfId="0" applyNumberFormat="1" applyFont="1" applyFill="1" applyBorder="1" applyAlignment="1">
      <alignment horizontal="right" vertical="center" wrapText="1"/>
    </xf>
    <xf numFmtId="165" fontId="5" fillId="2" borderId="24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165" fontId="5" fillId="0" borderId="27" xfId="0" applyNumberFormat="1" applyFont="1" applyFill="1" applyBorder="1" applyAlignment="1">
      <alignment horizontal="right" vertical="center" wrapText="1"/>
    </xf>
    <xf numFmtId="165" fontId="5" fillId="0" borderId="28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"/>
  <sheetViews>
    <sheetView tabSelected="1" view="pageBreakPreview" topLeftCell="A25" zoomScale="70" zoomScaleNormal="70" zoomScaleSheetLayoutView="70" workbookViewId="0">
      <pane ySplit="6" topLeftCell="A31" activePane="bottomLeft" state="frozen"/>
      <selection activeCell="A25" sqref="A25"/>
      <selection pane="bottomLeft" activeCell="A47" sqref="A47"/>
    </sheetView>
  </sheetViews>
  <sheetFormatPr defaultRowHeight="30" x14ac:dyDescent="0.25"/>
  <cols>
    <col min="1" max="1" width="80.28515625" style="3" customWidth="1"/>
    <col min="2" max="2" width="9.42578125" style="27" customWidth="1"/>
    <col min="3" max="3" width="14.7109375" style="4" customWidth="1"/>
    <col min="4" max="5" width="20.7109375" style="4" customWidth="1"/>
    <col min="6" max="11" width="20.7109375" style="3" customWidth="1"/>
    <col min="12" max="12" width="9.140625" style="22" hidden="1" customWidth="1"/>
    <col min="13" max="250" width="9.140625" style="22"/>
    <col min="251" max="251" width="88.42578125" style="22" customWidth="1"/>
    <col min="252" max="252" width="10.85546875" style="22" customWidth="1"/>
    <col min="253" max="253" width="14.140625" style="22" customWidth="1"/>
    <col min="254" max="254" width="16.28515625" style="22" customWidth="1"/>
    <col min="255" max="255" width="17.85546875" style="22" customWidth="1"/>
    <col min="256" max="256" width="16.42578125" style="22" customWidth="1"/>
    <col min="257" max="257" width="17.28515625" style="22" customWidth="1"/>
    <col min="258" max="258" width="16.42578125" style="22" customWidth="1"/>
    <col min="259" max="259" width="18.85546875" style="22" customWidth="1"/>
    <col min="260" max="260" width="24.7109375" style="22" customWidth="1"/>
    <col min="261" max="261" width="0" style="22" hidden="1" customWidth="1"/>
    <col min="262" max="262" width="9.7109375" style="22" bestFit="1" customWidth="1"/>
    <col min="263" max="506" width="9.140625" style="22"/>
    <col min="507" max="507" width="88.42578125" style="22" customWidth="1"/>
    <col min="508" max="508" width="10.85546875" style="22" customWidth="1"/>
    <col min="509" max="509" width="14.140625" style="22" customWidth="1"/>
    <col min="510" max="510" width="16.28515625" style="22" customWidth="1"/>
    <col min="511" max="511" width="17.85546875" style="22" customWidth="1"/>
    <col min="512" max="512" width="16.42578125" style="22" customWidth="1"/>
    <col min="513" max="513" width="17.28515625" style="22" customWidth="1"/>
    <col min="514" max="514" width="16.42578125" style="22" customWidth="1"/>
    <col min="515" max="515" width="18.85546875" style="22" customWidth="1"/>
    <col min="516" max="516" width="24.7109375" style="22" customWidth="1"/>
    <col min="517" max="517" width="0" style="22" hidden="1" customWidth="1"/>
    <col min="518" max="518" width="9.7109375" style="22" bestFit="1" customWidth="1"/>
    <col min="519" max="762" width="9.140625" style="22"/>
    <col min="763" max="763" width="88.42578125" style="22" customWidth="1"/>
    <col min="764" max="764" width="10.85546875" style="22" customWidth="1"/>
    <col min="765" max="765" width="14.140625" style="22" customWidth="1"/>
    <col min="766" max="766" width="16.28515625" style="22" customWidth="1"/>
    <col min="767" max="767" width="17.85546875" style="22" customWidth="1"/>
    <col min="768" max="768" width="16.42578125" style="22" customWidth="1"/>
    <col min="769" max="769" width="17.28515625" style="22" customWidth="1"/>
    <col min="770" max="770" width="16.42578125" style="22" customWidth="1"/>
    <col min="771" max="771" width="18.85546875" style="22" customWidth="1"/>
    <col min="772" max="772" width="24.7109375" style="22" customWidth="1"/>
    <col min="773" max="773" width="0" style="22" hidden="1" customWidth="1"/>
    <col min="774" max="774" width="9.7109375" style="22" bestFit="1" customWidth="1"/>
    <col min="775" max="1018" width="9.140625" style="22"/>
    <col min="1019" max="1019" width="88.42578125" style="22" customWidth="1"/>
    <col min="1020" max="1020" width="10.85546875" style="22" customWidth="1"/>
    <col min="1021" max="1021" width="14.140625" style="22" customWidth="1"/>
    <col min="1022" max="1022" width="16.28515625" style="22" customWidth="1"/>
    <col min="1023" max="1023" width="17.85546875" style="22" customWidth="1"/>
    <col min="1024" max="1024" width="16.42578125" style="22" customWidth="1"/>
    <col min="1025" max="1025" width="17.28515625" style="22" customWidth="1"/>
    <col min="1026" max="1026" width="16.42578125" style="22" customWidth="1"/>
    <col min="1027" max="1027" width="18.85546875" style="22" customWidth="1"/>
    <col min="1028" max="1028" width="24.7109375" style="22" customWidth="1"/>
    <col min="1029" max="1029" width="0" style="22" hidden="1" customWidth="1"/>
    <col min="1030" max="1030" width="9.7109375" style="22" bestFit="1" customWidth="1"/>
    <col min="1031" max="1274" width="9.140625" style="22"/>
    <col min="1275" max="1275" width="88.42578125" style="22" customWidth="1"/>
    <col min="1276" max="1276" width="10.85546875" style="22" customWidth="1"/>
    <col min="1277" max="1277" width="14.140625" style="22" customWidth="1"/>
    <col min="1278" max="1278" width="16.28515625" style="22" customWidth="1"/>
    <col min="1279" max="1279" width="17.85546875" style="22" customWidth="1"/>
    <col min="1280" max="1280" width="16.42578125" style="22" customWidth="1"/>
    <col min="1281" max="1281" width="17.28515625" style="22" customWidth="1"/>
    <col min="1282" max="1282" width="16.42578125" style="22" customWidth="1"/>
    <col min="1283" max="1283" width="18.85546875" style="22" customWidth="1"/>
    <col min="1284" max="1284" width="24.7109375" style="22" customWidth="1"/>
    <col min="1285" max="1285" width="0" style="22" hidden="1" customWidth="1"/>
    <col min="1286" max="1286" width="9.7109375" style="22" bestFit="1" customWidth="1"/>
    <col min="1287" max="1530" width="9.140625" style="22"/>
    <col min="1531" max="1531" width="88.42578125" style="22" customWidth="1"/>
    <col min="1532" max="1532" width="10.85546875" style="22" customWidth="1"/>
    <col min="1533" max="1533" width="14.140625" style="22" customWidth="1"/>
    <col min="1534" max="1534" width="16.28515625" style="22" customWidth="1"/>
    <col min="1535" max="1535" width="17.85546875" style="22" customWidth="1"/>
    <col min="1536" max="1536" width="16.42578125" style="22" customWidth="1"/>
    <col min="1537" max="1537" width="17.28515625" style="22" customWidth="1"/>
    <col min="1538" max="1538" width="16.42578125" style="22" customWidth="1"/>
    <col min="1539" max="1539" width="18.85546875" style="22" customWidth="1"/>
    <col min="1540" max="1540" width="24.7109375" style="22" customWidth="1"/>
    <col min="1541" max="1541" width="0" style="22" hidden="1" customWidth="1"/>
    <col min="1542" max="1542" width="9.7109375" style="22" bestFit="1" customWidth="1"/>
    <col min="1543" max="1786" width="9.140625" style="22"/>
    <col min="1787" max="1787" width="88.42578125" style="22" customWidth="1"/>
    <col min="1788" max="1788" width="10.85546875" style="22" customWidth="1"/>
    <col min="1789" max="1789" width="14.140625" style="22" customWidth="1"/>
    <col min="1790" max="1790" width="16.28515625" style="22" customWidth="1"/>
    <col min="1791" max="1791" width="17.85546875" style="22" customWidth="1"/>
    <col min="1792" max="1792" width="16.42578125" style="22" customWidth="1"/>
    <col min="1793" max="1793" width="17.28515625" style="22" customWidth="1"/>
    <col min="1794" max="1794" width="16.42578125" style="22" customWidth="1"/>
    <col min="1795" max="1795" width="18.85546875" style="22" customWidth="1"/>
    <col min="1796" max="1796" width="24.7109375" style="22" customWidth="1"/>
    <col min="1797" max="1797" width="0" style="22" hidden="1" customWidth="1"/>
    <col min="1798" max="1798" width="9.7109375" style="22" bestFit="1" customWidth="1"/>
    <col min="1799" max="2042" width="9.140625" style="22"/>
    <col min="2043" max="2043" width="88.42578125" style="22" customWidth="1"/>
    <col min="2044" max="2044" width="10.85546875" style="22" customWidth="1"/>
    <col min="2045" max="2045" width="14.140625" style="22" customWidth="1"/>
    <col min="2046" max="2046" width="16.28515625" style="22" customWidth="1"/>
    <col min="2047" max="2047" width="17.85546875" style="22" customWidth="1"/>
    <col min="2048" max="2048" width="16.42578125" style="22" customWidth="1"/>
    <col min="2049" max="2049" width="17.28515625" style="22" customWidth="1"/>
    <col min="2050" max="2050" width="16.42578125" style="22" customWidth="1"/>
    <col min="2051" max="2051" width="18.85546875" style="22" customWidth="1"/>
    <col min="2052" max="2052" width="24.7109375" style="22" customWidth="1"/>
    <col min="2053" max="2053" width="0" style="22" hidden="1" customWidth="1"/>
    <col min="2054" max="2054" width="9.7109375" style="22" bestFit="1" customWidth="1"/>
    <col min="2055" max="2298" width="9.140625" style="22"/>
    <col min="2299" max="2299" width="88.42578125" style="22" customWidth="1"/>
    <col min="2300" max="2300" width="10.85546875" style="22" customWidth="1"/>
    <col min="2301" max="2301" width="14.140625" style="22" customWidth="1"/>
    <col min="2302" max="2302" width="16.28515625" style="22" customWidth="1"/>
    <col min="2303" max="2303" width="17.85546875" style="22" customWidth="1"/>
    <col min="2304" max="2304" width="16.42578125" style="22" customWidth="1"/>
    <col min="2305" max="2305" width="17.28515625" style="22" customWidth="1"/>
    <col min="2306" max="2306" width="16.42578125" style="22" customWidth="1"/>
    <col min="2307" max="2307" width="18.85546875" style="22" customWidth="1"/>
    <col min="2308" max="2308" width="24.7109375" style="22" customWidth="1"/>
    <col min="2309" max="2309" width="0" style="22" hidden="1" customWidth="1"/>
    <col min="2310" max="2310" width="9.7109375" style="22" bestFit="1" customWidth="1"/>
    <col min="2311" max="2554" width="9.140625" style="22"/>
    <col min="2555" max="2555" width="88.42578125" style="22" customWidth="1"/>
    <col min="2556" max="2556" width="10.85546875" style="22" customWidth="1"/>
    <col min="2557" max="2557" width="14.140625" style="22" customWidth="1"/>
    <col min="2558" max="2558" width="16.28515625" style="22" customWidth="1"/>
    <col min="2559" max="2559" width="17.85546875" style="22" customWidth="1"/>
    <col min="2560" max="2560" width="16.42578125" style="22" customWidth="1"/>
    <col min="2561" max="2561" width="17.28515625" style="22" customWidth="1"/>
    <col min="2562" max="2562" width="16.42578125" style="22" customWidth="1"/>
    <col min="2563" max="2563" width="18.85546875" style="22" customWidth="1"/>
    <col min="2564" max="2564" width="24.7109375" style="22" customWidth="1"/>
    <col min="2565" max="2565" width="0" style="22" hidden="1" customWidth="1"/>
    <col min="2566" max="2566" width="9.7109375" style="22" bestFit="1" customWidth="1"/>
    <col min="2567" max="2810" width="9.140625" style="22"/>
    <col min="2811" max="2811" width="88.42578125" style="22" customWidth="1"/>
    <col min="2812" max="2812" width="10.85546875" style="22" customWidth="1"/>
    <col min="2813" max="2813" width="14.140625" style="22" customWidth="1"/>
    <col min="2814" max="2814" width="16.28515625" style="22" customWidth="1"/>
    <col min="2815" max="2815" width="17.85546875" style="22" customWidth="1"/>
    <col min="2816" max="2816" width="16.42578125" style="22" customWidth="1"/>
    <col min="2817" max="2817" width="17.28515625" style="22" customWidth="1"/>
    <col min="2818" max="2818" width="16.42578125" style="22" customWidth="1"/>
    <col min="2819" max="2819" width="18.85546875" style="22" customWidth="1"/>
    <col min="2820" max="2820" width="24.7109375" style="22" customWidth="1"/>
    <col min="2821" max="2821" width="0" style="22" hidden="1" customWidth="1"/>
    <col min="2822" max="2822" width="9.7109375" style="22" bestFit="1" customWidth="1"/>
    <col min="2823" max="3066" width="9.140625" style="22"/>
    <col min="3067" max="3067" width="88.42578125" style="22" customWidth="1"/>
    <col min="3068" max="3068" width="10.85546875" style="22" customWidth="1"/>
    <col min="3069" max="3069" width="14.140625" style="22" customWidth="1"/>
    <col min="3070" max="3070" width="16.28515625" style="22" customWidth="1"/>
    <col min="3071" max="3071" width="17.85546875" style="22" customWidth="1"/>
    <col min="3072" max="3072" width="16.42578125" style="22" customWidth="1"/>
    <col min="3073" max="3073" width="17.28515625" style="22" customWidth="1"/>
    <col min="3074" max="3074" width="16.42578125" style="22" customWidth="1"/>
    <col min="3075" max="3075" width="18.85546875" style="22" customWidth="1"/>
    <col min="3076" max="3076" width="24.7109375" style="22" customWidth="1"/>
    <col min="3077" max="3077" width="0" style="22" hidden="1" customWidth="1"/>
    <col min="3078" max="3078" width="9.7109375" style="22" bestFit="1" customWidth="1"/>
    <col min="3079" max="3322" width="9.140625" style="22"/>
    <col min="3323" max="3323" width="88.42578125" style="22" customWidth="1"/>
    <col min="3324" max="3324" width="10.85546875" style="22" customWidth="1"/>
    <col min="3325" max="3325" width="14.140625" style="22" customWidth="1"/>
    <col min="3326" max="3326" width="16.28515625" style="22" customWidth="1"/>
    <col min="3327" max="3327" width="17.85546875" style="22" customWidth="1"/>
    <col min="3328" max="3328" width="16.42578125" style="22" customWidth="1"/>
    <col min="3329" max="3329" width="17.28515625" style="22" customWidth="1"/>
    <col min="3330" max="3330" width="16.42578125" style="22" customWidth="1"/>
    <col min="3331" max="3331" width="18.85546875" style="22" customWidth="1"/>
    <col min="3332" max="3332" width="24.7109375" style="22" customWidth="1"/>
    <col min="3333" max="3333" width="0" style="22" hidden="1" customWidth="1"/>
    <col min="3334" max="3334" width="9.7109375" style="22" bestFit="1" customWidth="1"/>
    <col min="3335" max="3578" width="9.140625" style="22"/>
    <col min="3579" max="3579" width="88.42578125" style="22" customWidth="1"/>
    <col min="3580" max="3580" width="10.85546875" style="22" customWidth="1"/>
    <col min="3581" max="3581" width="14.140625" style="22" customWidth="1"/>
    <col min="3582" max="3582" width="16.28515625" style="22" customWidth="1"/>
    <col min="3583" max="3583" width="17.85546875" style="22" customWidth="1"/>
    <col min="3584" max="3584" width="16.42578125" style="22" customWidth="1"/>
    <col min="3585" max="3585" width="17.28515625" style="22" customWidth="1"/>
    <col min="3586" max="3586" width="16.42578125" style="22" customWidth="1"/>
    <col min="3587" max="3587" width="18.85546875" style="22" customWidth="1"/>
    <col min="3588" max="3588" width="24.7109375" style="22" customWidth="1"/>
    <col min="3589" max="3589" width="0" style="22" hidden="1" customWidth="1"/>
    <col min="3590" max="3590" width="9.7109375" style="22" bestFit="1" customWidth="1"/>
    <col min="3591" max="3834" width="9.140625" style="22"/>
    <col min="3835" max="3835" width="88.42578125" style="22" customWidth="1"/>
    <col min="3836" max="3836" width="10.85546875" style="22" customWidth="1"/>
    <col min="3837" max="3837" width="14.140625" style="22" customWidth="1"/>
    <col min="3838" max="3838" width="16.28515625" style="22" customWidth="1"/>
    <col min="3839" max="3839" width="17.85546875" style="22" customWidth="1"/>
    <col min="3840" max="3840" width="16.42578125" style="22" customWidth="1"/>
    <col min="3841" max="3841" width="17.28515625" style="22" customWidth="1"/>
    <col min="3842" max="3842" width="16.42578125" style="22" customWidth="1"/>
    <col min="3843" max="3843" width="18.85546875" style="22" customWidth="1"/>
    <col min="3844" max="3844" width="24.7109375" style="22" customWidth="1"/>
    <col min="3845" max="3845" width="0" style="22" hidden="1" customWidth="1"/>
    <col min="3846" max="3846" width="9.7109375" style="22" bestFit="1" customWidth="1"/>
    <col min="3847" max="4090" width="9.140625" style="22"/>
    <col min="4091" max="4091" width="88.42578125" style="22" customWidth="1"/>
    <col min="4092" max="4092" width="10.85546875" style="22" customWidth="1"/>
    <col min="4093" max="4093" width="14.140625" style="22" customWidth="1"/>
    <col min="4094" max="4094" width="16.28515625" style="22" customWidth="1"/>
    <col min="4095" max="4095" width="17.85546875" style="22" customWidth="1"/>
    <col min="4096" max="4096" width="16.42578125" style="22" customWidth="1"/>
    <col min="4097" max="4097" width="17.28515625" style="22" customWidth="1"/>
    <col min="4098" max="4098" width="16.42578125" style="22" customWidth="1"/>
    <col min="4099" max="4099" width="18.85546875" style="22" customWidth="1"/>
    <col min="4100" max="4100" width="24.7109375" style="22" customWidth="1"/>
    <col min="4101" max="4101" width="0" style="22" hidden="1" customWidth="1"/>
    <col min="4102" max="4102" width="9.7109375" style="22" bestFit="1" customWidth="1"/>
    <col min="4103" max="4346" width="9.140625" style="22"/>
    <col min="4347" max="4347" width="88.42578125" style="22" customWidth="1"/>
    <col min="4348" max="4348" width="10.85546875" style="22" customWidth="1"/>
    <col min="4349" max="4349" width="14.140625" style="22" customWidth="1"/>
    <col min="4350" max="4350" width="16.28515625" style="22" customWidth="1"/>
    <col min="4351" max="4351" width="17.85546875" style="22" customWidth="1"/>
    <col min="4352" max="4352" width="16.42578125" style="22" customWidth="1"/>
    <col min="4353" max="4353" width="17.28515625" style="22" customWidth="1"/>
    <col min="4354" max="4354" width="16.42578125" style="22" customWidth="1"/>
    <col min="4355" max="4355" width="18.85546875" style="22" customWidth="1"/>
    <col min="4356" max="4356" width="24.7109375" style="22" customWidth="1"/>
    <col min="4357" max="4357" width="0" style="22" hidden="1" customWidth="1"/>
    <col min="4358" max="4358" width="9.7109375" style="22" bestFit="1" customWidth="1"/>
    <col min="4359" max="4602" width="9.140625" style="22"/>
    <col min="4603" max="4603" width="88.42578125" style="22" customWidth="1"/>
    <col min="4604" max="4604" width="10.85546875" style="22" customWidth="1"/>
    <col min="4605" max="4605" width="14.140625" style="22" customWidth="1"/>
    <col min="4606" max="4606" width="16.28515625" style="22" customWidth="1"/>
    <col min="4607" max="4607" width="17.85546875" style="22" customWidth="1"/>
    <col min="4608" max="4608" width="16.42578125" style="22" customWidth="1"/>
    <col min="4609" max="4609" width="17.28515625" style="22" customWidth="1"/>
    <col min="4610" max="4610" width="16.42578125" style="22" customWidth="1"/>
    <col min="4611" max="4611" width="18.85546875" style="22" customWidth="1"/>
    <col min="4612" max="4612" width="24.7109375" style="22" customWidth="1"/>
    <col min="4613" max="4613" width="0" style="22" hidden="1" customWidth="1"/>
    <col min="4614" max="4614" width="9.7109375" style="22" bestFit="1" customWidth="1"/>
    <col min="4615" max="4858" width="9.140625" style="22"/>
    <col min="4859" max="4859" width="88.42578125" style="22" customWidth="1"/>
    <col min="4860" max="4860" width="10.85546875" style="22" customWidth="1"/>
    <col min="4861" max="4861" width="14.140625" style="22" customWidth="1"/>
    <col min="4862" max="4862" width="16.28515625" style="22" customWidth="1"/>
    <col min="4863" max="4863" width="17.85546875" style="22" customWidth="1"/>
    <col min="4864" max="4864" width="16.42578125" style="22" customWidth="1"/>
    <col min="4865" max="4865" width="17.28515625" style="22" customWidth="1"/>
    <col min="4866" max="4866" width="16.42578125" style="22" customWidth="1"/>
    <col min="4867" max="4867" width="18.85546875" style="22" customWidth="1"/>
    <col min="4868" max="4868" width="24.7109375" style="22" customWidth="1"/>
    <col min="4869" max="4869" width="0" style="22" hidden="1" customWidth="1"/>
    <col min="4870" max="4870" width="9.7109375" style="22" bestFit="1" customWidth="1"/>
    <col min="4871" max="5114" width="9.140625" style="22"/>
    <col min="5115" max="5115" width="88.42578125" style="22" customWidth="1"/>
    <col min="5116" max="5116" width="10.85546875" style="22" customWidth="1"/>
    <col min="5117" max="5117" width="14.140625" style="22" customWidth="1"/>
    <col min="5118" max="5118" width="16.28515625" style="22" customWidth="1"/>
    <col min="5119" max="5119" width="17.85546875" style="22" customWidth="1"/>
    <col min="5120" max="5120" width="16.42578125" style="22" customWidth="1"/>
    <col min="5121" max="5121" width="17.28515625" style="22" customWidth="1"/>
    <col min="5122" max="5122" width="16.42578125" style="22" customWidth="1"/>
    <col min="5123" max="5123" width="18.85546875" style="22" customWidth="1"/>
    <col min="5124" max="5124" width="24.7109375" style="22" customWidth="1"/>
    <col min="5125" max="5125" width="0" style="22" hidden="1" customWidth="1"/>
    <col min="5126" max="5126" width="9.7109375" style="22" bestFit="1" customWidth="1"/>
    <col min="5127" max="5370" width="9.140625" style="22"/>
    <col min="5371" max="5371" width="88.42578125" style="22" customWidth="1"/>
    <col min="5372" max="5372" width="10.85546875" style="22" customWidth="1"/>
    <col min="5373" max="5373" width="14.140625" style="22" customWidth="1"/>
    <col min="5374" max="5374" width="16.28515625" style="22" customWidth="1"/>
    <col min="5375" max="5375" width="17.85546875" style="22" customWidth="1"/>
    <col min="5376" max="5376" width="16.42578125" style="22" customWidth="1"/>
    <col min="5377" max="5377" width="17.28515625" style="22" customWidth="1"/>
    <col min="5378" max="5378" width="16.42578125" style="22" customWidth="1"/>
    <col min="5379" max="5379" width="18.85546875" style="22" customWidth="1"/>
    <col min="5380" max="5380" width="24.7109375" style="22" customWidth="1"/>
    <col min="5381" max="5381" width="0" style="22" hidden="1" customWidth="1"/>
    <col min="5382" max="5382" width="9.7109375" style="22" bestFit="1" customWidth="1"/>
    <col min="5383" max="5626" width="9.140625" style="22"/>
    <col min="5627" max="5627" width="88.42578125" style="22" customWidth="1"/>
    <col min="5628" max="5628" width="10.85546875" style="22" customWidth="1"/>
    <col min="5629" max="5629" width="14.140625" style="22" customWidth="1"/>
    <col min="5630" max="5630" width="16.28515625" style="22" customWidth="1"/>
    <col min="5631" max="5631" width="17.85546875" style="22" customWidth="1"/>
    <col min="5632" max="5632" width="16.42578125" style="22" customWidth="1"/>
    <col min="5633" max="5633" width="17.28515625" style="22" customWidth="1"/>
    <col min="5634" max="5634" width="16.42578125" style="22" customWidth="1"/>
    <col min="5635" max="5635" width="18.85546875" style="22" customWidth="1"/>
    <col min="5636" max="5636" width="24.7109375" style="22" customWidth="1"/>
    <col min="5637" max="5637" width="0" style="22" hidden="1" customWidth="1"/>
    <col min="5638" max="5638" width="9.7109375" style="22" bestFit="1" customWidth="1"/>
    <col min="5639" max="5882" width="9.140625" style="22"/>
    <col min="5883" max="5883" width="88.42578125" style="22" customWidth="1"/>
    <col min="5884" max="5884" width="10.85546875" style="22" customWidth="1"/>
    <col min="5885" max="5885" width="14.140625" style="22" customWidth="1"/>
    <col min="5886" max="5886" width="16.28515625" style="22" customWidth="1"/>
    <col min="5887" max="5887" width="17.85546875" style="22" customWidth="1"/>
    <col min="5888" max="5888" width="16.42578125" style="22" customWidth="1"/>
    <col min="5889" max="5889" width="17.28515625" style="22" customWidth="1"/>
    <col min="5890" max="5890" width="16.42578125" style="22" customWidth="1"/>
    <col min="5891" max="5891" width="18.85546875" style="22" customWidth="1"/>
    <col min="5892" max="5892" width="24.7109375" style="22" customWidth="1"/>
    <col min="5893" max="5893" width="0" style="22" hidden="1" customWidth="1"/>
    <col min="5894" max="5894" width="9.7109375" style="22" bestFit="1" customWidth="1"/>
    <col min="5895" max="6138" width="9.140625" style="22"/>
    <col min="6139" max="6139" width="88.42578125" style="22" customWidth="1"/>
    <col min="6140" max="6140" width="10.85546875" style="22" customWidth="1"/>
    <col min="6141" max="6141" width="14.140625" style="22" customWidth="1"/>
    <col min="6142" max="6142" width="16.28515625" style="22" customWidth="1"/>
    <col min="6143" max="6143" width="17.85546875" style="22" customWidth="1"/>
    <col min="6144" max="6144" width="16.42578125" style="22" customWidth="1"/>
    <col min="6145" max="6145" width="17.28515625" style="22" customWidth="1"/>
    <col min="6146" max="6146" width="16.42578125" style="22" customWidth="1"/>
    <col min="6147" max="6147" width="18.85546875" style="22" customWidth="1"/>
    <col min="6148" max="6148" width="24.7109375" style="22" customWidth="1"/>
    <col min="6149" max="6149" width="0" style="22" hidden="1" customWidth="1"/>
    <col min="6150" max="6150" width="9.7109375" style="22" bestFit="1" customWidth="1"/>
    <col min="6151" max="6394" width="9.140625" style="22"/>
    <col min="6395" max="6395" width="88.42578125" style="22" customWidth="1"/>
    <col min="6396" max="6396" width="10.85546875" style="22" customWidth="1"/>
    <col min="6397" max="6397" width="14.140625" style="22" customWidth="1"/>
    <col min="6398" max="6398" width="16.28515625" style="22" customWidth="1"/>
    <col min="6399" max="6399" width="17.85546875" style="22" customWidth="1"/>
    <col min="6400" max="6400" width="16.42578125" style="22" customWidth="1"/>
    <col min="6401" max="6401" width="17.28515625" style="22" customWidth="1"/>
    <col min="6402" max="6402" width="16.42578125" style="22" customWidth="1"/>
    <col min="6403" max="6403" width="18.85546875" style="22" customWidth="1"/>
    <col min="6404" max="6404" width="24.7109375" style="22" customWidth="1"/>
    <col min="6405" max="6405" width="0" style="22" hidden="1" customWidth="1"/>
    <col min="6406" max="6406" width="9.7109375" style="22" bestFit="1" customWidth="1"/>
    <col min="6407" max="6650" width="9.140625" style="22"/>
    <col min="6651" max="6651" width="88.42578125" style="22" customWidth="1"/>
    <col min="6652" max="6652" width="10.85546875" style="22" customWidth="1"/>
    <col min="6653" max="6653" width="14.140625" style="22" customWidth="1"/>
    <col min="6654" max="6654" width="16.28515625" style="22" customWidth="1"/>
    <col min="6655" max="6655" width="17.85546875" style="22" customWidth="1"/>
    <col min="6656" max="6656" width="16.42578125" style="22" customWidth="1"/>
    <col min="6657" max="6657" width="17.28515625" style="22" customWidth="1"/>
    <col min="6658" max="6658" width="16.42578125" style="22" customWidth="1"/>
    <col min="6659" max="6659" width="18.85546875" style="22" customWidth="1"/>
    <col min="6660" max="6660" width="24.7109375" style="22" customWidth="1"/>
    <col min="6661" max="6661" width="0" style="22" hidden="1" customWidth="1"/>
    <col min="6662" max="6662" width="9.7109375" style="22" bestFit="1" customWidth="1"/>
    <col min="6663" max="6906" width="9.140625" style="22"/>
    <col min="6907" max="6907" width="88.42578125" style="22" customWidth="1"/>
    <col min="6908" max="6908" width="10.85546875" style="22" customWidth="1"/>
    <col min="6909" max="6909" width="14.140625" style="22" customWidth="1"/>
    <col min="6910" max="6910" width="16.28515625" style="22" customWidth="1"/>
    <col min="6911" max="6911" width="17.85546875" style="22" customWidth="1"/>
    <col min="6912" max="6912" width="16.42578125" style="22" customWidth="1"/>
    <col min="6913" max="6913" width="17.28515625" style="22" customWidth="1"/>
    <col min="6914" max="6914" width="16.42578125" style="22" customWidth="1"/>
    <col min="6915" max="6915" width="18.85546875" style="22" customWidth="1"/>
    <col min="6916" max="6916" width="24.7109375" style="22" customWidth="1"/>
    <col min="6917" max="6917" width="0" style="22" hidden="1" customWidth="1"/>
    <col min="6918" max="6918" width="9.7109375" style="22" bestFit="1" customWidth="1"/>
    <col min="6919" max="7162" width="9.140625" style="22"/>
    <col min="7163" max="7163" width="88.42578125" style="22" customWidth="1"/>
    <col min="7164" max="7164" width="10.85546875" style="22" customWidth="1"/>
    <col min="7165" max="7165" width="14.140625" style="22" customWidth="1"/>
    <col min="7166" max="7166" width="16.28515625" style="22" customWidth="1"/>
    <col min="7167" max="7167" width="17.85546875" style="22" customWidth="1"/>
    <col min="7168" max="7168" width="16.42578125" style="22" customWidth="1"/>
    <col min="7169" max="7169" width="17.28515625" style="22" customWidth="1"/>
    <col min="7170" max="7170" width="16.42578125" style="22" customWidth="1"/>
    <col min="7171" max="7171" width="18.85546875" style="22" customWidth="1"/>
    <col min="7172" max="7172" width="24.7109375" style="22" customWidth="1"/>
    <col min="7173" max="7173" width="0" style="22" hidden="1" customWidth="1"/>
    <col min="7174" max="7174" width="9.7109375" style="22" bestFit="1" customWidth="1"/>
    <col min="7175" max="7418" width="9.140625" style="22"/>
    <col min="7419" max="7419" width="88.42578125" style="22" customWidth="1"/>
    <col min="7420" max="7420" width="10.85546875" style="22" customWidth="1"/>
    <col min="7421" max="7421" width="14.140625" style="22" customWidth="1"/>
    <col min="7422" max="7422" width="16.28515625" style="22" customWidth="1"/>
    <col min="7423" max="7423" width="17.85546875" style="22" customWidth="1"/>
    <col min="7424" max="7424" width="16.42578125" style="22" customWidth="1"/>
    <col min="7425" max="7425" width="17.28515625" style="22" customWidth="1"/>
    <col min="7426" max="7426" width="16.42578125" style="22" customWidth="1"/>
    <col min="7427" max="7427" width="18.85546875" style="22" customWidth="1"/>
    <col min="7428" max="7428" width="24.7109375" style="22" customWidth="1"/>
    <col min="7429" max="7429" width="0" style="22" hidden="1" customWidth="1"/>
    <col min="7430" max="7430" width="9.7109375" style="22" bestFit="1" customWidth="1"/>
    <col min="7431" max="7674" width="9.140625" style="22"/>
    <col min="7675" max="7675" width="88.42578125" style="22" customWidth="1"/>
    <col min="7676" max="7676" width="10.85546875" style="22" customWidth="1"/>
    <col min="7677" max="7677" width="14.140625" style="22" customWidth="1"/>
    <col min="7678" max="7678" width="16.28515625" style="22" customWidth="1"/>
    <col min="7679" max="7679" width="17.85546875" style="22" customWidth="1"/>
    <col min="7680" max="7680" width="16.42578125" style="22" customWidth="1"/>
    <col min="7681" max="7681" width="17.28515625" style="22" customWidth="1"/>
    <col min="7682" max="7682" width="16.42578125" style="22" customWidth="1"/>
    <col min="7683" max="7683" width="18.85546875" style="22" customWidth="1"/>
    <col min="7684" max="7684" width="24.7109375" style="22" customWidth="1"/>
    <col min="7685" max="7685" width="0" style="22" hidden="1" customWidth="1"/>
    <col min="7686" max="7686" width="9.7109375" style="22" bestFit="1" customWidth="1"/>
    <col min="7687" max="7930" width="9.140625" style="22"/>
    <col min="7931" max="7931" width="88.42578125" style="22" customWidth="1"/>
    <col min="7932" max="7932" width="10.85546875" style="22" customWidth="1"/>
    <col min="7933" max="7933" width="14.140625" style="22" customWidth="1"/>
    <col min="7934" max="7934" width="16.28515625" style="22" customWidth="1"/>
    <col min="7935" max="7935" width="17.85546875" style="22" customWidth="1"/>
    <col min="7936" max="7936" width="16.42578125" style="22" customWidth="1"/>
    <col min="7937" max="7937" width="17.28515625" style="22" customWidth="1"/>
    <col min="7938" max="7938" width="16.42578125" style="22" customWidth="1"/>
    <col min="7939" max="7939" width="18.85546875" style="22" customWidth="1"/>
    <col min="7940" max="7940" width="24.7109375" style="22" customWidth="1"/>
    <col min="7941" max="7941" width="0" style="22" hidden="1" customWidth="1"/>
    <col min="7942" max="7942" width="9.7109375" style="22" bestFit="1" customWidth="1"/>
    <col min="7943" max="8186" width="9.140625" style="22"/>
    <col min="8187" max="8187" width="88.42578125" style="22" customWidth="1"/>
    <col min="8188" max="8188" width="10.85546875" style="22" customWidth="1"/>
    <col min="8189" max="8189" width="14.140625" style="22" customWidth="1"/>
    <col min="8190" max="8190" width="16.28515625" style="22" customWidth="1"/>
    <col min="8191" max="8191" width="17.85546875" style="22" customWidth="1"/>
    <col min="8192" max="8192" width="16.42578125" style="22" customWidth="1"/>
    <col min="8193" max="8193" width="17.28515625" style="22" customWidth="1"/>
    <col min="8194" max="8194" width="16.42578125" style="22" customWidth="1"/>
    <col min="8195" max="8195" width="18.85546875" style="22" customWidth="1"/>
    <col min="8196" max="8196" width="24.7109375" style="22" customWidth="1"/>
    <col min="8197" max="8197" width="0" style="22" hidden="1" customWidth="1"/>
    <col min="8198" max="8198" width="9.7109375" style="22" bestFit="1" customWidth="1"/>
    <col min="8199" max="8442" width="9.140625" style="22"/>
    <col min="8443" max="8443" width="88.42578125" style="22" customWidth="1"/>
    <col min="8444" max="8444" width="10.85546875" style="22" customWidth="1"/>
    <col min="8445" max="8445" width="14.140625" style="22" customWidth="1"/>
    <col min="8446" max="8446" width="16.28515625" style="22" customWidth="1"/>
    <col min="8447" max="8447" width="17.85546875" style="22" customWidth="1"/>
    <col min="8448" max="8448" width="16.42578125" style="22" customWidth="1"/>
    <col min="8449" max="8449" width="17.28515625" style="22" customWidth="1"/>
    <col min="8450" max="8450" width="16.42578125" style="22" customWidth="1"/>
    <col min="8451" max="8451" width="18.85546875" style="22" customWidth="1"/>
    <col min="8452" max="8452" width="24.7109375" style="22" customWidth="1"/>
    <col min="8453" max="8453" width="0" style="22" hidden="1" customWidth="1"/>
    <col min="8454" max="8454" width="9.7109375" style="22" bestFit="1" customWidth="1"/>
    <col min="8455" max="8698" width="9.140625" style="22"/>
    <col min="8699" max="8699" width="88.42578125" style="22" customWidth="1"/>
    <col min="8700" max="8700" width="10.85546875" style="22" customWidth="1"/>
    <col min="8701" max="8701" width="14.140625" style="22" customWidth="1"/>
    <col min="8702" max="8702" width="16.28515625" style="22" customWidth="1"/>
    <col min="8703" max="8703" width="17.85546875" style="22" customWidth="1"/>
    <col min="8704" max="8704" width="16.42578125" style="22" customWidth="1"/>
    <col min="8705" max="8705" width="17.28515625" style="22" customWidth="1"/>
    <col min="8706" max="8706" width="16.42578125" style="22" customWidth="1"/>
    <col min="8707" max="8707" width="18.85546875" style="22" customWidth="1"/>
    <col min="8708" max="8708" width="24.7109375" style="22" customWidth="1"/>
    <col min="8709" max="8709" width="0" style="22" hidden="1" customWidth="1"/>
    <col min="8710" max="8710" width="9.7109375" style="22" bestFit="1" customWidth="1"/>
    <col min="8711" max="8954" width="9.140625" style="22"/>
    <col min="8955" max="8955" width="88.42578125" style="22" customWidth="1"/>
    <col min="8956" max="8956" width="10.85546875" style="22" customWidth="1"/>
    <col min="8957" max="8957" width="14.140625" style="22" customWidth="1"/>
    <col min="8958" max="8958" width="16.28515625" style="22" customWidth="1"/>
    <col min="8959" max="8959" width="17.85546875" style="22" customWidth="1"/>
    <col min="8960" max="8960" width="16.42578125" style="22" customWidth="1"/>
    <col min="8961" max="8961" width="17.28515625" style="22" customWidth="1"/>
    <col min="8962" max="8962" width="16.42578125" style="22" customWidth="1"/>
    <col min="8963" max="8963" width="18.85546875" style="22" customWidth="1"/>
    <col min="8964" max="8964" width="24.7109375" style="22" customWidth="1"/>
    <col min="8965" max="8965" width="0" style="22" hidden="1" customWidth="1"/>
    <col min="8966" max="8966" width="9.7109375" style="22" bestFit="1" customWidth="1"/>
    <col min="8967" max="9210" width="9.140625" style="22"/>
    <col min="9211" max="9211" width="88.42578125" style="22" customWidth="1"/>
    <col min="9212" max="9212" width="10.85546875" style="22" customWidth="1"/>
    <col min="9213" max="9213" width="14.140625" style="22" customWidth="1"/>
    <col min="9214" max="9214" width="16.28515625" style="22" customWidth="1"/>
    <col min="9215" max="9215" width="17.85546875" style="22" customWidth="1"/>
    <col min="9216" max="9216" width="16.42578125" style="22" customWidth="1"/>
    <col min="9217" max="9217" width="17.28515625" style="22" customWidth="1"/>
    <col min="9218" max="9218" width="16.42578125" style="22" customWidth="1"/>
    <col min="9219" max="9219" width="18.85546875" style="22" customWidth="1"/>
    <col min="9220" max="9220" width="24.7109375" style="22" customWidth="1"/>
    <col min="9221" max="9221" width="0" style="22" hidden="1" customWidth="1"/>
    <col min="9222" max="9222" width="9.7109375" style="22" bestFit="1" customWidth="1"/>
    <col min="9223" max="9466" width="9.140625" style="22"/>
    <col min="9467" max="9467" width="88.42578125" style="22" customWidth="1"/>
    <col min="9468" max="9468" width="10.85546875" style="22" customWidth="1"/>
    <col min="9469" max="9469" width="14.140625" style="22" customWidth="1"/>
    <col min="9470" max="9470" width="16.28515625" style="22" customWidth="1"/>
    <col min="9471" max="9471" width="17.85546875" style="22" customWidth="1"/>
    <col min="9472" max="9472" width="16.42578125" style="22" customWidth="1"/>
    <col min="9473" max="9473" width="17.28515625" style="22" customWidth="1"/>
    <col min="9474" max="9474" width="16.42578125" style="22" customWidth="1"/>
    <col min="9475" max="9475" width="18.85546875" style="22" customWidth="1"/>
    <col min="9476" max="9476" width="24.7109375" style="22" customWidth="1"/>
    <col min="9477" max="9477" width="0" style="22" hidden="1" customWidth="1"/>
    <col min="9478" max="9478" width="9.7109375" style="22" bestFit="1" customWidth="1"/>
    <col min="9479" max="9722" width="9.140625" style="22"/>
    <col min="9723" max="9723" width="88.42578125" style="22" customWidth="1"/>
    <col min="9724" max="9724" width="10.85546875" style="22" customWidth="1"/>
    <col min="9725" max="9725" width="14.140625" style="22" customWidth="1"/>
    <col min="9726" max="9726" width="16.28515625" style="22" customWidth="1"/>
    <col min="9727" max="9727" width="17.85546875" style="22" customWidth="1"/>
    <col min="9728" max="9728" width="16.42578125" style="22" customWidth="1"/>
    <col min="9729" max="9729" width="17.28515625" style="22" customWidth="1"/>
    <col min="9730" max="9730" width="16.42578125" style="22" customWidth="1"/>
    <col min="9731" max="9731" width="18.85546875" style="22" customWidth="1"/>
    <col min="9732" max="9732" width="24.7109375" style="22" customWidth="1"/>
    <col min="9733" max="9733" width="0" style="22" hidden="1" customWidth="1"/>
    <col min="9734" max="9734" width="9.7109375" style="22" bestFit="1" customWidth="1"/>
    <col min="9735" max="9978" width="9.140625" style="22"/>
    <col min="9979" max="9979" width="88.42578125" style="22" customWidth="1"/>
    <col min="9980" max="9980" width="10.85546875" style="22" customWidth="1"/>
    <col min="9981" max="9981" width="14.140625" style="22" customWidth="1"/>
    <col min="9982" max="9982" width="16.28515625" style="22" customWidth="1"/>
    <col min="9983" max="9983" width="17.85546875" style="22" customWidth="1"/>
    <col min="9984" max="9984" width="16.42578125" style="22" customWidth="1"/>
    <col min="9985" max="9985" width="17.28515625" style="22" customWidth="1"/>
    <col min="9986" max="9986" width="16.42578125" style="22" customWidth="1"/>
    <col min="9987" max="9987" width="18.85546875" style="22" customWidth="1"/>
    <col min="9988" max="9988" width="24.7109375" style="22" customWidth="1"/>
    <col min="9989" max="9989" width="0" style="22" hidden="1" customWidth="1"/>
    <col min="9990" max="9990" width="9.7109375" style="22" bestFit="1" customWidth="1"/>
    <col min="9991" max="10234" width="9.140625" style="22"/>
    <col min="10235" max="10235" width="88.42578125" style="22" customWidth="1"/>
    <col min="10236" max="10236" width="10.85546875" style="22" customWidth="1"/>
    <col min="10237" max="10237" width="14.140625" style="22" customWidth="1"/>
    <col min="10238" max="10238" width="16.28515625" style="22" customWidth="1"/>
    <col min="10239" max="10239" width="17.85546875" style="22" customWidth="1"/>
    <col min="10240" max="10240" width="16.42578125" style="22" customWidth="1"/>
    <col min="10241" max="10241" width="17.28515625" style="22" customWidth="1"/>
    <col min="10242" max="10242" width="16.42578125" style="22" customWidth="1"/>
    <col min="10243" max="10243" width="18.85546875" style="22" customWidth="1"/>
    <col min="10244" max="10244" width="24.7109375" style="22" customWidth="1"/>
    <col min="10245" max="10245" width="0" style="22" hidden="1" customWidth="1"/>
    <col min="10246" max="10246" width="9.7109375" style="22" bestFit="1" customWidth="1"/>
    <col min="10247" max="10490" width="9.140625" style="22"/>
    <col min="10491" max="10491" width="88.42578125" style="22" customWidth="1"/>
    <col min="10492" max="10492" width="10.85546875" style="22" customWidth="1"/>
    <col min="10493" max="10493" width="14.140625" style="22" customWidth="1"/>
    <col min="10494" max="10494" width="16.28515625" style="22" customWidth="1"/>
    <col min="10495" max="10495" width="17.85546875" style="22" customWidth="1"/>
    <col min="10496" max="10496" width="16.42578125" style="22" customWidth="1"/>
    <col min="10497" max="10497" width="17.28515625" style="22" customWidth="1"/>
    <col min="10498" max="10498" width="16.42578125" style="22" customWidth="1"/>
    <col min="10499" max="10499" width="18.85546875" style="22" customWidth="1"/>
    <col min="10500" max="10500" width="24.7109375" style="22" customWidth="1"/>
    <col min="10501" max="10501" width="0" style="22" hidden="1" customWidth="1"/>
    <col min="10502" max="10502" width="9.7109375" style="22" bestFit="1" customWidth="1"/>
    <col min="10503" max="10746" width="9.140625" style="22"/>
    <col min="10747" max="10747" width="88.42578125" style="22" customWidth="1"/>
    <col min="10748" max="10748" width="10.85546875" style="22" customWidth="1"/>
    <col min="10749" max="10749" width="14.140625" style="22" customWidth="1"/>
    <col min="10750" max="10750" width="16.28515625" style="22" customWidth="1"/>
    <col min="10751" max="10751" width="17.85546875" style="22" customWidth="1"/>
    <col min="10752" max="10752" width="16.42578125" style="22" customWidth="1"/>
    <col min="10753" max="10753" width="17.28515625" style="22" customWidth="1"/>
    <col min="10754" max="10754" width="16.42578125" style="22" customWidth="1"/>
    <col min="10755" max="10755" width="18.85546875" style="22" customWidth="1"/>
    <col min="10756" max="10756" width="24.7109375" style="22" customWidth="1"/>
    <col min="10757" max="10757" width="0" style="22" hidden="1" customWidth="1"/>
    <col min="10758" max="10758" width="9.7109375" style="22" bestFit="1" customWidth="1"/>
    <col min="10759" max="11002" width="9.140625" style="22"/>
    <col min="11003" max="11003" width="88.42578125" style="22" customWidth="1"/>
    <col min="11004" max="11004" width="10.85546875" style="22" customWidth="1"/>
    <col min="11005" max="11005" width="14.140625" style="22" customWidth="1"/>
    <col min="11006" max="11006" width="16.28515625" style="22" customWidth="1"/>
    <col min="11007" max="11007" width="17.85546875" style="22" customWidth="1"/>
    <col min="11008" max="11008" width="16.42578125" style="22" customWidth="1"/>
    <col min="11009" max="11009" width="17.28515625" style="22" customWidth="1"/>
    <col min="11010" max="11010" width="16.42578125" style="22" customWidth="1"/>
    <col min="11011" max="11011" width="18.85546875" style="22" customWidth="1"/>
    <col min="11012" max="11012" width="24.7109375" style="22" customWidth="1"/>
    <col min="11013" max="11013" width="0" style="22" hidden="1" customWidth="1"/>
    <col min="11014" max="11014" width="9.7109375" style="22" bestFit="1" customWidth="1"/>
    <col min="11015" max="11258" width="9.140625" style="22"/>
    <col min="11259" max="11259" width="88.42578125" style="22" customWidth="1"/>
    <col min="11260" max="11260" width="10.85546875" style="22" customWidth="1"/>
    <col min="11261" max="11261" width="14.140625" style="22" customWidth="1"/>
    <col min="11262" max="11262" width="16.28515625" style="22" customWidth="1"/>
    <col min="11263" max="11263" width="17.85546875" style="22" customWidth="1"/>
    <col min="11264" max="11264" width="16.42578125" style="22" customWidth="1"/>
    <col min="11265" max="11265" width="17.28515625" style="22" customWidth="1"/>
    <col min="11266" max="11266" width="16.42578125" style="22" customWidth="1"/>
    <col min="11267" max="11267" width="18.85546875" style="22" customWidth="1"/>
    <col min="11268" max="11268" width="24.7109375" style="22" customWidth="1"/>
    <col min="11269" max="11269" width="0" style="22" hidden="1" customWidth="1"/>
    <col min="11270" max="11270" width="9.7109375" style="22" bestFit="1" customWidth="1"/>
    <col min="11271" max="11514" width="9.140625" style="22"/>
    <col min="11515" max="11515" width="88.42578125" style="22" customWidth="1"/>
    <col min="11516" max="11516" width="10.85546875" style="22" customWidth="1"/>
    <col min="11517" max="11517" width="14.140625" style="22" customWidth="1"/>
    <col min="11518" max="11518" width="16.28515625" style="22" customWidth="1"/>
    <col min="11519" max="11519" width="17.85546875" style="22" customWidth="1"/>
    <col min="11520" max="11520" width="16.42578125" style="22" customWidth="1"/>
    <col min="11521" max="11521" width="17.28515625" style="22" customWidth="1"/>
    <col min="11522" max="11522" width="16.42578125" style="22" customWidth="1"/>
    <col min="11523" max="11523" width="18.85546875" style="22" customWidth="1"/>
    <col min="11524" max="11524" width="24.7109375" style="22" customWidth="1"/>
    <col min="11525" max="11525" width="0" style="22" hidden="1" customWidth="1"/>
    <col min="11526" max="11526" width="9.7109375" style="22" bestFit="1" customWidth="1"/>
    <col min="11527" max="11770" width="9.140625" style="22"/>
    <col min="11771" max="11771" width="88.42578125" style="22" customWidth="1"/>
    <col min="11772" max="11772" width="10.85546875" style="22" customWidth="1"/>
    <col min="11773" max="11773" width="14.140625" style="22" customWidth="1"/>
    <col min="11774" max="11774" width="16.28515625" style="22" customWidth="1"/>
    <col min="11775" max="11775" width="17.85546875" style="22" customWidth="1"/>
    <col min="11776" max="11776" width="16.42578125" style="22" customWidth="1"/>
    <col min="11777" max="11777" width="17.28515625" style="22" customWidth="1"/>
    <col min="11778" max="11778" width="16.42578125" style="22" customWidth="1"/>
    <col min="11779" max="11779" width="18.85546875" style="22" customWidth="1"/>
    <col min="11780" max="11780" width="24.7109375" style="22" customWidth="1"/>
    <col min="11781" max="11781" width="0" style="22" hidden="1" customWidth="1"/>
    <col min="11782" max="11782" width="9.7109375" style="22" bestFit="1" customWidth="1"/>
    <col min="11783" max="12026" width="9.140625" style="22"/>
    <col min="12027" max="12027" width="88.42578125" style="22" customWidth="1"/>
    <col min="12028" max="12028" width="10.85546875" style="22" customWidth="1"/>
    <col min="12029" max="12029" width="14.140625" style="22" customWidth="1"/>
    <col min="12030" max="12030" width="16.28515625" style="22" customWidth="1"/>
    <col min="12031" max="12031" width="17.85546875" style="22" customWidth="1"/>
    <col min="12032" max="12032" width="16.42578125" style="22" customWidth="1"/>
    <col min="12033" max="12033" width="17.28515625" style="22" customWidth="1"/>
    <col min="12034" max="12034" width="16.42578125" style="22" customWidth="1"/>
    <col min="12035" max="12035" width="18.85546875" style="22" customWidth="1"/>
    <col min="12036" max="12036" width="24.7109375" style="22" customWidth="1"/>
    <col min="12037" max="12037" width="0" style="22" hidden="1" customWidth="1"/>
    <col min="12038" max="12038" width="9.7109375" style="22" bestFit="1" customWidth="1"/>
    <col min="12039" max="12282" width="9.140625" style="22"/>
    <col min="12283" max="12283" width="88.42578125" style="22" customWidth="1"/>
    <col min="12284" max="12284" width="10.85546875" style="22" customWidth="1"/>
    <col min="12285" max="12285" width="14.140625" style="22" customWidth="1"/>
    <col min="12286" max="12286" width="16.28515625" style="22" customWidth="1"/>
    <col min="12287" max="12287" width="17.85546875" style="22" customWidth="1"/>
    <col min="12288" max="12288" width="16.42578125" style="22" customWidth="1"/>
    <col min="12289" max="12289" width="17.28515625" style="22" customWidth="1"/>
    <col min="12290" max="12290" width="16.42578125" style="22" customWidth="1"/>
    <col min="12291" max="12291" width="18.85546875" style="22" customWidth="1"/>
    <col min="12292" max="12292" width="24.7109375" style="22" customWidth="1"/>
    <col min="12293" max="12293" width="0" style="22" hidden="1" customWidth="1"/>
    <col min="12294" max="12294" width="9.7109375" style="22" bestFit="1" customWidth="1"/>
    <col min="12295" max="12538" width="9.140625" style="22"/>
    <col min="12539" max="12539" width="88.42578125" style="22" customWidth="1"/>
    <col min="12540" max="12540" width="10.85546875" style="22" customWidth="1"/>
    <col min="12541" max="12541" width="14.140625" style="22" customWidth="1"/>
    <col min="12542" max="12542" width="16.28515625" style="22" customWidth="1"/>
    <col min="12543" max="12543" width="17.85546875" style="22" customWidth="1"/>
    <col min="12544" max="12544" width="16.42578125" style="22" customWidth="1"/>
    <col min="12545" max="12545" width="17.28515625" style="22" customWidth="1"/>
    <col min="12546" max="12546" width="16.42578125" style="22" customWidth="1"/>
    <col min="12547" max="12547" width="18.85546875" style="22" customWidth="1"/>
    <col min="12548" max="12548" width="24.7109375" style="22" customWidth="1"/>
    <col min="12549" max="12549" width="0" style="22" hidden="1" customWidth="1"/>
    <col min="12550" max="12550" width="9.7109375" style="22" bestFit="1" customWidth="1"/>
    <col min="12551" max="12794" width="9.140625" style="22"/>
    <col min="12795" max="12795" width="88.42578125" style="22" customWidth="1"/>
    <col min="12796" max="12796" width="10.85546875" style="22" customWidth="1"/>
    <col min="12797" max="12797" width="14.140625" style="22" customWidth="1"/>
    <col min="12798" max="12798" width="16.28515625" style="22" customWidth="1"/>
    <col min="12799" max="12799" width="17.85546875" style="22" customWidth="1"/>
    <col min="12800" max="12800" width="16.42578125" style="22" customWidth="1"/>
    <col min="12801" max="12801" width="17.28515625" style="22" customWidth="1"/>
    <col min="12802" max="12802" width="16.42578125" style="22" customWidth="1"/>
    <col min="12803" max="12803" width="18.85546875" style="22" customWidth="1"/>
    <col min="12804" max="12804" width="24.7109375" style="22" customWidth="1"/>
    <col min="12805" max="12805" width="0" style="22" hidden="1" customWidth="1"/>
    <col min="12806" max="12806" width="9.7109375" style="22" bestFit="1" customWidth="1"/>
    <col min="12807" max="13050" width="9.140625" style="22"/>
    <col min="13051" max="13051" width="88.42578125" style="22" customWidth="1"/>
    <col min="13052" max="13052" width="10.85546875" style="22" customWidth="1"/>
    <col min="13053" max="13053" width="14.140625" style="22" customWidth="1"/>
    <col min="13054" max="13054" width="16.28515625" style="22" customWidth="1"/>
    <col min="13055" max="13055" width="17.85546875" style="22" customWidth="1"/>
    <col min="13056" max="13056" width="16.42578125" style="22" customWidth="1"/>
    <col min="13057" max="13057" width="17.28515625" style="22" customWidth="1"/>
    <col min="13058" max="13058" width="16.42578125" style="22" customWidth="1"/>
    <col min="13059" max="13059" width="18.85546875" style="22" customWidth="1"/>
    <col min="13060" max="13060" width="24.7109375" style="22" customWidth="1"/>
    <col min="13061" max="13061" width="0" style="22" hidden="1" customWidth="1"/>
    <col min="13062" max="13062" width="9.7109375" style="22" bestFit="1" customWidth="1"/>
    <col min="13063" max="13306" width="9.140625" style="22"/>
    <col min="13307" max="13307" width="88.42578125" style="22" customWidth="1"/>
    <col min="13308" max="13308" width="10.85546875" style="22" customWidth="1"/>
    <col min="13309" max="13309" width="14.140625" style="22" customWidth="1"/>
    <col min="13310" max="13310" width="16.28515625" style="22" customWidth="1"/>
    <col min="13311" max="13311" width="17.85546875" style="22" customWidth="1"/>
    <col min="13312" max="13312" width="16.42578125" style="22" customWidth="1"/>
    <col min="13313" max="13313" width="17.28515625" style="22" customWidth="1"/>
    <col min="13314" max="13314" width="16.42578125" style="22" customWidth="1"/>
    <col min="13315" max="13315" width="18.85546875" style="22" customWidth="1"/>
    <col min="13316" max="13316" width="24.7109375" style="22" customWidth="1"/>
    <col min="13317" max="13317" width="0" style="22" hidden="1" customWidth="1"/>
    <col min="13318" max="13318" width="9.7109375" style="22" bestFit="1" customWidth="1"/>
    <col min="13319" max="13562" width="9.140625" style="22"/>
    <col min="13563" max="13563" width="88.42578125" style="22" customWidth="1"/>
    <col min="13564" max="13564" width="10.85546875" style="22" customWidth="1"/>
    <col min="13565" max="13565" width="14.140625" style="22" customWidth="1"/>
    <col min="13566" max="13566" width="16.28515625" style="22" customWidth="1"/>
    <col min="13567" max="13567" width="17.85546875" style="22" customWidth="1"/>
    <col min="13568" max="13568" width="16.42578125" style="22" customWidth="1"/>
    <col min="13569" max="13569" width="17.28515625" style="22" customWidth="1"/>
    <col min="13570" max="13570" width="16.42578125" style="22" customWidth="1"/>
    <col min="13571" max="13571" width="18.85546875" style="22" customWidth="1"/>
    <col min="13572" max="13572" width="24.7109375" style="22" customWidth="1"/>
    <col min="13573" max="13573" width="0" style="22" hidden="1" customWidth="1"/>
    <col min="13574" max="13574" width="9.7109375" style="22" bestFit="1" customWidth="1"/>
    <col min="13575" max="13818" width="9.140625" style="22"/>
    <col min="13819" max="13819" width="88.42578125" style="22" customWidth="1"/>
    <col min="13820" max="13820" width="10.85546875" style="22" customWidth="1"/>
    <col min="13821" max="13821" width="14.140625" style="22" customWidth="1"/>
    <col min="13822" max="13822" width="16.28515625" style="22" customWidth="1"/>
    <col min="13823" max="13823" width="17.85546875" style="22" customWidth="1"/>
    <col min="13824" max="13824" width="16.42578125" style="22" customWidth="1"/>
    <col min="13825" max="13825" width="17.28515625" style="22" customWidth="1"/>
    <col min="13826" max="13826" width="16.42578125" style="22" customWidth="1"/>
    <col min="13827" max="13827" width="18.85546875" style="22" customWidth="1"/>
    <col min="13828" max="13828" width="24.7109375" style="22" customWidth="1"/>
    <col min="13829" max="13829" width="0" style="22" hidden="1" customWidth="1"/>
    <col min="13830" max="13830" width="9.7109375" style="22" bestFit="1" customWidth="1"/>
    <col min="13831" max="14074" width="9.140625" style="22"/>
    <col min="14075" max="14075" width="88.42578125" style="22" customWidth="1"/>
    <col min="14076" max="14076" width="10.85546875" style="22" customWidth="1"/>
    <col min="14077" max="14077" width="14.140625" style="22" customWidth="1"/>
    <col min="14078" max="14078" width="16.28515625" style="22" customWidth="1"/>
    <col min="14079" max="14079" width="17.85546875" style="22" customWidth="1"/>
    <col min="14080" max="14080" width="16.42578125" style="22" customWidth="1"/>
    <col min="14081" max="14081" width="17.28515625" style="22" customWidth="1"/>
    <col min="14082" max="14082" width="16.42578125" style="22" customWidth="1"/>
    <col min="14083" max="14083" width="18.85546875" style="22" customWidth="1"/>
    <col min="14084" max="14084" width="24.7109375" style="22" customWidth="1"/>
    <col min="14085" max="14085" width="0" style="22" hidden="1" customWidth="1"/>
    <col min="14086" max="14086" width="9.7109375" style="22" bestFit="1" customWidth="1"/>
    <col min="14087" max="14330" width="9.140625" style="22"/>
    <col min="14331" max="14331" width="88.42578125" style="22" customWidth="1"/>
    <col min="14332" max="14332" width="10.85546875" style="22" customWidth="1"/>
    <col min="14333" max="14333" width="14.140625" style="22" customWidth="1"/>
    <col min="14334" max="14334" width="16.28515625" style="22" customWidth="1"/>
    <col min="14335" max="14335" width="17.85546875" style="22" customWidth="1"/>
    <col min="14336" max="14336" width="16.42578125" style="22" customWidth="1"/>
    <col min="14337" max="14337" width="17.28515625" style="22" customWidth="1"/>
    <col min="14338" max="14338" width="16.42578125" style="22" customWidth="1"/>
    <col min="14339" max="14339" width="18.85546875" style="22" customWidth="1"/>
    <col min="14340" max="14340" width="24.7109375" style="22" customWidth="1"/>
    <col min="14341" max="14341" width="0" style="22" hidden="1" customWidth="1"/>
    <col min="14342" max="14342" width="9.7109375" style="22" bestFit="1" customWidth="1"/>
    <col min="14343" max="14586" width="9.140625" style="22"/>
    <col min="14587" max="14587" width="88.42578125" style="22" customWidth="1"/>
    <col min="14588" max="14588" width="10.85546875" style="22" customWidth="1"/>
    <col min="14589" max="14589" width="14.140625" style="22" customWidth="1"/>
    <col min="14590" max="14590" width="16.28515625" style="22" customWidth="1"/>
    <col min="14591" max="14591" width="17.85546875" style="22" customWidth="1"/>
    <col min="14592" max="14592" width="16.42578125" style="22" customWidth="1"/>
    <col min="14593" max="14593" width="17.28515625" style="22" customWidth="1"/>
    <col min="14594" max="14594" width="16.42578125" style="22" customWidth="1"/>
    <col min="14595" max="14595" width="18.85546875" style="22" customWidth="1"/>
    <col min="14596" max="14596" width="24.7109375" style="22" customWidth="1"/>
    <col min="14597" max="14597" width="0" style="22" hidden="1" customWidth="1"/>
    <col min="14598" max="14598" width="9.7109375" style="22" bestFit="1" customWidth="1"/>
    <col min="14599" max="14842" width="9.140625" style="22"/>
    <col min="14843" max="14843" width="88.42578125" style="22" customWidth="1"/>
    <col min="14844" max="14844" width="10.85546875" style="22" customWidth="1"/>
    <col min="14845" max="14845" width="14.140625" style="22" customWidth="1"/>
    <col min="14846" max="14846" width="16.28515625" style="22" customWidth="1"/>
    <col min="14847" max="14847" width="17.85546875" style="22" customWidth="1"/>
    <col min="14848" max="14848" width="16.42578125" style="22" customWidth="1"/>
    <col min="14849" max="14849" width="17.28515625" style="22" customWidth="1"/>
    <col min="14850" max="14850" width="16.42578125" style="22" customWidth="1"/>
    <col min="14851" max="14851" width="18.85546875" style="22" customWidth="1"/>
    <col min="14852" max="14852" width="24.7109375" style="22" customWidth="1"/>
    <col min="14853" max="14853" width="0" style="22" hidden="1" customWidth="1"/>
    <col min="14854" max="14854" width="9.7109375" style="22" bestFit="1" customWidth="1"/>
    <col min="14855" max="15098" width="9.140625" style="22"/>
    <col min="15099" max="15099" width="88.42578125" style="22" customWidth="1"/>
    <col min="15100" max="15100" width="10.85546875" style="22" customWidth="1"/>
    <col min="15101" max="15101" width="14.140625" style="22" customWidth="1"/>
    <col min="15102" max="15102" width="16.28515625" style="22" customWidth="1"/>
    <col min="15103" max="15103" width="17.85546875" style="22" customWidth="1"/>
    <col min="15104" max="15104" width="16.42578125" style="22" customWidth="1"/>
    <col min="15105" max="15105" width="17.28515625" style="22" customWidth="1"/>
    <col min="15106" max="15106" width="16.42578125" style="22" customWidth="1"/>
    <col min="15107" max="15107" width="18.85546875" style="22" customWidth="1"/>
    <col min="15108" max="15108" width="24.7109375" style="22" customWidth="1"/>
    <col min="15109" max="15109" width="0" style="22" hidden="1" customWidth="1"/>
    <col min="15110" max="15110" width="9.7109375" style="22" bestFit="1" customWidth="1"/>
    <col min="15111" max="15354" width="9.140625" style="22"/>
    <col min="15355" max="15355" width="88.42578125" style="22" customWidth="1"/>
    <col min="15356" max="15356" width="10.85546875" style="22" customWidth="1"/>
    <col min="15357" max="15357" width="14.140625" style="22" customWidth="1"/>
    <col min="15358" max="15358" width="16.28515625" style="22" customWidth="1"/>
    <col min="15359" max="15359" width="17.85546875" style="22" customWidth="1"/>
    <col min="15360" max="15360" width="16.42578125" style="22" customWidth="1"/>
    <col min="15361" max="15361" width="17.28515625" style="22" customWidth="1"/>
    <col min="15362" max="15362" width="16.42578125" style="22" customWidth="1"/>
    <col min="15363" max="15363" width="18.85546875" style="22" customWidth="1"/>
    <col min="15364" max="15364" width="24.7109375" style="22" customWidth="1"/>
    <col min="15365" max="15365" width="0" style="22" hidden="1" customWidth="1"/>
    <col min="15366" max="15366" width="9.7109375" style="22" bestFit="1" customWidth="1"/>
    <col min="15367" max="15610" width="9.140625" style="22"/>
    <col min="15611" max="15611" width="88.42578125" style="22" customWidth="1"/>
    <col min="15612" max="15612" width="10.85546875" style="22" customWidth="1"/>
    <col min="15613" max="15613" width="14.140625" style="22" customWidth="1"/>
    <col min="15614" max="15614" width="16.28515625" style="22" customWidth="1"/>
    <col min="15615" max="15615" width="17.85546875" style="22" customWidth="1"/>
    <col min="15616" max="15616" width="16.42578125" style="22" customWidth="1"/>
    <col min="15617" max="15617" width="17.28515625" style="22" customWidth="1"/>
    <col min="15618" max="15618" width="16.42578125" style="22" customWidth="1"/>
    <col min="15619" max="15619" width="18.85546875" style="22" customWidth="1"/>
    <col min="15620" max="15620" width="24.7109375" style="22" customWidth="1"/>
    <col min="15621" max="15621" width="0" style="22" hidden="1" customWidth="1"/>
    <col min="15622" max="15622" width="9.7109375" style="22" bestFit="1" customWidth="1"/>
    <col min="15623" max="15866" width="9.140625" style="22"/>
    <col min="15867" max="15867" width="88.42578125" style="22" customWidth="1"/>
    <col min="15868" max="15868" width="10.85546875" style="22" customWidth="1"/>
    <col min="15869" max="15869" width="14.140625" style="22" customWidth="1"/>
    <col min="15870" max="15870" width="16.28515625" style="22" customWidth="1"/>
    <col min="15871" max="15871" width="17.85546875" style="22" customWidth="1"/>
    <col min="15872" max="15872" width="16.42578125" style="22" customWidth="1"/>
    <col min="15873" max="15873" width="17.28515625" style="22" customWidth="1"/>
    <col min="15874" max="15874" width="16.42578125" style="22" customWidth="1"/>
    <col min="15875" max="15875" width="18.85546875" style="22" customWidth="1"/>
    <col min="15876" max="15876" width="24.7109375" style="22" customWidth="1"/>
    <col min="15877" max="15877" width="0" style="22" hidden="1" customWidth="1"/>
    <col min="15878" max="15878" width="9.7109375" style="22" bestFit="1" customWidth="1"/>
    <col min="15879" max="16122" width="9.140625" style="22"/>
    <col min="16123" max="16123" width="88.42578125" style="22" customWidth="1"/>
    <col min="16124" max="16124" width="10.85546875" style="22" customWidth="1"/>
    <col min="16125" max="16125" width="14.140625" style="22" customWidth="1"/>
    <col min="16126" max="16126" width="16.28515625" style="22" customWidth="1"/>
    <col min="16127" max="16127" width="17.85546875" style="22" customWidth="1"/>
    <col min="16128" max="16128" width="16.42578125" style="22" customWidth="1"/>
    <col min="16129" max="16129" width="17.28515625" style="22" customWidth="1"/>
    <col min="16130" max="16130" width="16.42578125" style="22" customWidth="1"/>
    <col min="16131" max="16131" width="18.85546875" style="22" customWidth="1"/>
    <col min="16132" max="16132" width="24.7109375" style="22" customWidth="1"/>
    <col min="16133" max="16133" width="0" style="22" hidden="1" customWidth="1"/>
    <col min="16134" max="16134" width="9.7109375" style="22" bestFit="1" customWidth="1"/>
    <col min="16135" max="16384" width="9.140625" style="22"/>
  </cols>
  <sheetData>
    <row r="1" spans="1:12" s="1" customFormat="1" ht="35.25" customHeight="1" x14ac:dyDescent="0.25">
      <c r="B1" s="27"/>
      <c r="C1" s="2"/>
      <c r="D1" s="2"/>
      <c r="E1" s="2"/>
      <c r="G1" s="212" t="s">
        <v>279</v>
      </c>
      <c r="H1" s="212"/>
      <c r="I1" s="212"/>
      <c r="J1" s="212"/>
      <c r="K1" s="212"/>
    </row>
    <row r="2" spans="1:12" s="13" customFormat="1" ht="18.75" x14ac:dyDescent="0.25">
      <c r="B2" s="28"/>
      <c r="C2" s="14"/>
      <c r="D2" s="14"/>
      <c r="E2" s="14"/>
      <c r="G2" s="15"/>
      <c r="H2" s="15"/>
      <c r="I2" s="15"/>
      <c r="J2" s="15"/>
      <c r="K2" s="15"/>
    </row>
    <row r="3" spans="1:12" s="13" customFormat="1" ht="19.5" x14ac:dyDescent="0.25">
      <c r="A3" s="51" t="s">
        <v>1</v>
      </c>
      <c r="B3" s="52"/>
      <c r="C3" s="53"/>
      <c r="D3" s="53"/>
      <c r="E3" s="53"/>
      <c r="F3" s="51"/>
      <c r="G3" s="51" t="s">
        <v>0</v>
      </c>
      <c r="H3" s="51"/>
      <c r="I3" s="51"/>
      <c r="J3" s="51"/>
      <c r="K3" s="51"/>
    </row>
    <row r="4" spans="1:12" s="13" customFormat="1" ht="19.5" x14ac:dyDescent="0.25">
      <c r="A4" s="51" t="s">
        <v>205</v>
      </c>
      <c r="B4" s="52"/>
      <c r="C4" s="53"/>
      <c r="D4" s="53"/>
      <c r="E4" s="53"/>
      <c r="F4" s="51"/>
      <c r="G4" s="51"/>
      <c r="H4" s="51"/>
      <c r="I4" s="51"/>
      <c r="J4" s="51"/>
      <c r="K4" s="51"/>
    </row>
    <row r="5" spans="1:12" s="13" customFormat="1" ht="19.5" x14ac:dyDescent="0.25">
      <c r="A5" s="51" t="s">
        <v>9</v>
      </c>
      <c r="B5" s="52"/>
      <c r="C5" s="53"/>
      <c r="D5" s="53"/>
      <c r="E5" s="53"/>
      <c r="F5" s="51"/>
      <c r="G5" s="51" t="s">
        <v>2</v>
      </c>
      <c r="H5" s="51"/>
      <c r="I5" s="51"/>
      <c r="J5" s="51"/>
      <c r="K5" s="51" t="s">
        <v>3</v>
      </c>
    </row>
    <row r="6" spans="1:12" s="13" customFormat="1" ht="19.5" x14ac:dyDescent="0.25">
      <c r="A6" s="51" t="s">
        <v>206</v>
      </c>
      <c r="B6" s="52"/>
      <c r="C6" s="53"/>
      <c r="D6" s="53"/>
      <c r="E6" s="53"/>
      <c r="F6" s="51"/>
      <c r="G6" s="51"/>
      <c r="H6" s="51"/>
      <c r="I6" s="51"/>
      <c r="J6" s="51"/>
      <c r="K6" s="51"/>
    </row>
    <row r="7" spans="1:12" s="13" customFormat="1" ht="20.25" thickBot="1" x14ac:dyDescent="0.3">
      <c r="A7" s="51" t="s">
        <v>4</v>
      </c>
      <c r="B7" s="52"/>
      <c r="C7" s="53"/>
      <c r="D7" s="53"/>
      <c r="E7" s="53"/>
      <c r="F7" s="51"/>
      <c r="G7" s="51"/>
      <c r="H7" s="51"/>
      <c r="I7" s="51"/>
      <c r="J7" s="51"/>
      <c r="K7" s="51"/>
    </row>
    <row r="8" spans="1:12" s="13" customFormat="1" ht="19.5" x14ac:dyDescent="0.25">
      <c r="A8" s="51"/>
      <c r="B8" s="52"/>
      <c r="C8" s="53"/>
      <c r="D8" s="53"/>
      <c r="E8" s="53"/>
      <c r="F8" s="51"/>
      <c r="G8" s="51"/>
      <c r="H8" s="51"/>
      <c r="I8" s="213" t="s">
        <v>278</v>
      </c>
      <c r="J8" s="214"/>
      <c r="K8" s="54"/>
      <c r="L8" s="16" t="s">
        <v>5</v>
      </c>
    </row>
    <row r="9" spans="1:12" s="13" customFormat="1" ht="19.5" x14ac:dyDescent="0.25">
      <c r="A9" s="51" t="s">
        <v>1</v>
      </c>
      <c r="B9" s="52"/>
      <c r="C9" s="53"/>
      <c r="D9" s="53"/>
      <c r="E9" s="53"/>
      <c r="F9" s="51"/>
      <c r="G9" s="51"/>
      <c r="H9" s="51"/>
      <c r="I9" s="215" t="s">
        <v>6</v>
      </c>
      <c r="J9" s="216"/>
      <c r="K9" s="66"/>
      <c r="L9" s="16"/>
    </row>
    <row r="10" spans="1:12" s="13" customFormat="1" ht="19.5" x14ac:dyDescent="0.25">
      <c r="A10" s="51" t="s">
        <v>7</v>
      </c>
      <c r="B10" s="52"/>
      <c r="C10" s="53"/>
      <c r="D10" s="53"/>
      <c r="E10" s="53"/>
      <c r="F10" s="51"/>
      <c r="G10" s="51"/>
      <c r="H10" s="51"/>
      <c r="I10" s="215" t="s">
        <v>8</v>
      </c>
      <c r="J10" s="216"/>
      <c r="K10" s="66"/>
      <c r="L10" s="16"/>
    </row>
    <row r="11" spans="1:12" s="13" customFormat="1" ht="19.5" x14ac:dyDescent="0.25">
      <c r="A11" s="51" t="s">
        <v>9</v>
      </c>
      <c r="B11" s="52"/>
      <c r="C11" s="53"/>
      <c r="D11" s="53"/>
      <c r="E11" s="53"/>
      <c r="F11" s="51"/>
      <c r="G11" s="51"/>
      <c r="H11" s="51"/>
      <c r="I11" s="215" t="s">
        <v>10</v>
      </c>
      <c r="J11" s="216"/>
      <c r="K11" s="66"/>
      <c r="L11" s="16"/>
    </row>
    <row r="12" spans="1:12" s="13" customFormat="1" ht="20.25" thickBot="1" x14ac:dyDescent="0.3">
      <c r="A12" s="51" t="s">
        <v>11</v>
      </c>
      <c r="B12" s="52"/>
      <c r="C12" s="53"/>
      <c r="D12" s="53"/>
      <c r="E12" s="53"/>
      <c r="F12" s="51"/>
      <c r="G12" s="51"/>
      <c r="H12" s="51"/>
      <c r="I12" s="210" t="s">
        <v>12</v>
      </c>
      <c r="J12" s="211"/>
      <c r="K12" s="55"/>
      <c r="L12" s="16"/>
    </row>
    <row r="13" spans="1:12" s="13" customFormat="1" ht="19.5" x14ac:dyDescent="0.25">
      <c r="A13" s="51" t="s">
        <v>4</v>
      </c>
      <c r="B13" s="52"/>
      <c r="C13" s="53"/>
      <c r="D13" s="53"/>
      <c r="E13" s="53"/>
      <c r="F13" s="51"/>
      <c r="G13" s="51"/>
      <c r="H13" s="51"/>
      <c r="I13" s="51"/>
      <c r="J13" s="51"/>
      <c r="K13" s="51"/>
    </row>
    <row r="14" spans="1:12" s="13" customFormat="1" ht="18" customHeight="1" thickBot="1" x14ac:dyDescent="0.3">
      <c r="A14" s="51"/>
      <c r="B14" s="52"/>
      <c r="C14" s="56"/>
      <c r="D14" s="56"/>
      <c r="E14" s="56"/>
      <c r="F14" s="56"/>
      <c r="G14" s="51"/>
      <c r="H14" s="51"/>
      <c r="I14" s="217"/>
      <c r="J14" s="217"/>
      <c r="K14" s="51"/>
    </row>
    <row r="15" spans="1:12" s="13" customFormat="1" ht="18" customHeight="1" thickBot="1" x14ac:dyDescent="0.3">
      <c r="A15" s="57" t="s">
        <v>13</v>
      </c>
      <c r="B15" s="207">
        <v>2020</v>
      </c>
      <c r="C15" s="208"/>
      <c r="D15" s="208"/>
      <c r="E15" s="208"/>
      <c r="F15" s="208"/>
      <c r="G15" s="208"/>
      <c r="H15" s="209"/>
      <c r="I15" s="198" t="s">
        <v>14</v>
      </c>
      <c r="J15" s="199"/>
      <c r="K15" s="200"/>
      <c r="L15" s="17"/>
    </row>
    <row r="16" spans="1:12" s="13" customFormat="1" ht="18" customHeight="1" thickBot="1" x14ac:dyDescent="0.3">
      <c r="A16" s="58" t="s">
        <v>15</v>
      </c>
      <c r="B16" s="198" t="s">
        <v>268</v>
      </c>
      <c r="C16" s="199"/>
      <c r="D16" s="199"/>
      <c r="E16" s="199"/>
      <c r="F16" s="199"/>
      <c r="G16" s="199"/>
      <c r="H16" s="200"/>
      <c r="I16" s="201" t="s">
        <v>16</v>
      </c>
      <c r="J16" s="202"/>
      <c r="K16" s="67">
        <v>20551995</v>
      </c>
      <c r="L16" s="17"/>
    </row>
    <row r="17" spans="1:12" s="13" customFormat="1" ht="18" customHeight="1" thickBot="1" x14ac:dyDescent="0.3">
      <c r="A17" s="58" t="s">
        <v>17</v>
      </c>
      <c r="B17" s="198" t="s">
        <v>269</v>
      </c>
      <c r="C17" s="199"/>
      <c r="D17" s="199"/>
      <c r="E17" s="199"/>
      <c r="F17" s="199"/>
      <c r="G17" s="199"/>
      <c r="H17" s="200"/>
      <c r="I17" s="201" t="s">
        <v>18</v>
      </c>
      <c r="J17" s="202"/>
      <c r="K17" s="59"/>
      <c r="L17" s="17"/>
    </row>
    <row r="18" spans="1:12" s="13" customFormat="1" ht="18" customHeight="1" thickBot="1" x14ac:dyDescent="0.3">
      <c r="A18" s="58" t="s">
        <v>19</v>
      </c>
      <c r="B18" s="198" t="s">
        <v>270</v>
      </c>
      <c r="C18" s="199"/>
      <c r="D18" s="199"/>
      <c r="E18" s="199"/>
      <c r="F18" s="199"/>
      <c r="G18" s="199"/>
      <c r="H18" s="200"/>
      <c r="I18" s="201" t="s">
        <v>20</v>
      </c>
      <c r="J18" s="202"/>
      <c r="K18" s="59"/>
      <c r="L18" s="17"/>
    </row>
    <row r="19" spans="1:12" s="13" customFormat="1" ht="18" customHeight="1" thickBot="1" x14ac:dyDescent="0.3">
      <c r="A19" s="58" t="s">
        <v>21</v>
      </c>
      <c r="B19" s="198" t="s">
        <v>271</v>
      </c>
      <c r="C19" s="199"/>
      <c r="D19" s="199"/>
      <c r="E19" s="199"/>
      <c r="F19" s="199"/>
      <c r="G19" s="199"/>
      <c r="H19" s="200"/>
      <c r="I19" s="201" t="s">
        <v>22</v>
      </c>
      <c r="J19" s="202"/>
      <c r="K19" s="59"/>
      <c r="L19" s="17"/>
    </row>
    <row r="20" spans="1:12" s="13" customFormat="1" ht="18" customHeight="1" thickBot="1" x14ac:dyDescent="0.3">
      <c r="A20" s="58" t="s">
        <v>23</v>
      </c>
      <c r="B20" s="198" t="s">
        <v>272</v>
      </c>
      <c r="C20" s="199"/>
      <c r="D20" s="199"/>
      <c r="E20" s="199"/>
      <c r="F20" s="199"/>
      <c r="G20" s="199"/>
      <c r="H20" s="200"/>
      <c r="I20" s="201" t="s">
        <v>24</v>
      </c>
      <c r="J20" s="202"/>
      <c r="K20" s="59"/>
      <c r="L20" s="17"/>
    </row>
    <row r="21" spans="1:12" s="13" customFormat="1" ht="18" customHeight="1" thickBot="1" x14ac:dyDescent="0.3">
      <c r="A21" s="58" t="s">
        <v>25</v>
      </c>
      <c r="B21" s="198" t="s">
        <v>273</v>
      </c>
      <c r="C21" s="199"/>
      <c r="D21" s="199"/>
      <c r="E21" s="199"/>
      <c r="F21" s="199"/>
      <c r="G21" s="199"/>
      <c r="H21" s="200"/>
      <c r="I21" s="201" t="s">
        <v>26</v>
      </c>
      <c r="J21" s="202"/>
      <c r="K21" s="59"/>
      <c r="L21" s="17"/>
    </row>
    <row r="22" spans="1:12" s="13" customFormat="1" ht="18" customHeight="1" thickBot="1" x14ac:dyDescent="0.3">
      <c r="A22" s="58" t="s">
        <v>27</v>
      </c>
      <c r="B22" s="203" t="s">
        <v>28</v>
      </c>
      <c r="C22" s="204"/>
      <c r="D22" s="204"/>
      <c r="E22" s="204"/>
      <c r="F22" s="204"/>
      <c r="G22" s="204"/>
      <c r="H22" s="205"/>
      <c r="I22" s="60"/>
      <c r="J22" s="61"/>
      <c r="K22" s="59"/>
      <c r="L22" s="18"/>
    </row>
    <row r="23" spans="1:12" s="13" customFormat="1" ht="18" customHeight="1" thickBot="1" x14ac:dyDescent="0.3">
      <c r="A23" s="58" t="s">
        <v>29</v>
      </c>
      <c r="B23" s="198" t="s">
        <v>274</v>
      </c>
      <c r="C23" s="199"/>
      <c r="D23" s="199"/>
      <c r="E23" s="199"/>
      <c r="F23" s="199"/>
      <c r="G23" s="199"/>
      <c r="H23" s="200"/>
      <c r="I23" s="60"/>
      <c r="J23" s="61"/>
      <c r="K23" s="59"/>
      <c r="L23" s="17"/>
    </row>
    <row r="24" spans="1:12" s="13" customFormat="1" ht="20.25" thickBot="1" x14ac:dyDescent="0.3">
      <c r="A24" s="64" t="s">
        <v>196</v>
      </c>
      <c r="B24" s="198">
        <v>505.75</v>
      </c>
      <c r="C24" s="199"/>
      <c r="D24" s="199"/>
      <c r="E24" s="199"/>
      <c r="F24" s="199"/>
      <c r="G24" s="199"/>
      <c r="H24" s="200"/>
      <c r="I24" s="201" t="s">
        <v>30</v>
      </c>
      <c r="J24" s="202"/>
      <c r="K24" s="59"/>
      <c r="L24" s="17"/>
    </row>
    <row r="25" spans="1:12" s="13" customFormat="1" ht="20.25" thickBot="1" x14ac:dyDescent="0.3">
      <c r="A25" s="58" t="s">
        <v>31</v>
      </c>
      <c r="B25" s="198" t="s">
        <v>275</v>
      </c>
      <c r="C25" s="199"/>
      <c r="D25" s="199"/>
      <c r="E25" s="199"/>
      <c r="F25" s="199"/>
      <c r="G25" s="199"/>
      <c r="H25" s="200"/>
      <c r="I25" s="201" t="s">
        <v>32</v>
      </c>
      <c r="J25" s="202"/>
      <c r="K25" s="59"/>
      <c r="L25" s="17"/>
    </row>
    <row r="26" spans="1:12" s="13" customFormat="1" ht="20.25" thickBot="1" x14ac:dyDescent="0.3">
      <c r="A26" s="58" t="s">
        <v>33</v>
      </c>
      <c r="B26" s="198"/>
      <c r="C26" s="199"/>
      <c r="D26" s="199"/>
      <c r="E26" s="199"/>
      <c r="F26" s="199"/>
      <c r="G26" s="199"/>
      <c r="H26" s="200"/>
      <c r="I26" s="62"/>
      <c r="J26" s="62"/>
      <c r="K26" s="62"/>
      <c r="L26" s="18"/>
    </row>
    <row r="27" spans="1:12" s="13" customFormat="1" ht="20.25" thickBot="1" x14ac:dyDescent="0.3">
      <c r="A27" s="58" t="s">
        <v>34</v>
      </c>
      <c r="B27" s="198" t="s">
        <v>276</v>
      </c>
      <c r="C27" s="199"/>
      <c r="D27" s="199"/>
      <c r="E27" s="199"/>
      <c r="F27" s="199"/>
      <c r="G27" s="199"/>
      <c r="H27" s="200"/>
      <c r="I27" s="51"/>
      <c r="J27" s="51"/>
      <c r="K27" s="51"/>
    </row>
    <row r="28" spans="1:12" s="13" customFormat="1" ht="15" customHeight="1" x14ac:dyDescent="0.25">
      <c r="A28" s="19"/>
      <c r="B28" s="29"/>
      <c r="C28" s="14"/>
      <c r="D28" s="14"/>
      <c r="E28" s="14"/>
    </row>
    <row r="29" spans="1:12" s="13" customFormat="1" ht="72" customHeight="1" x14ac:dyDescent="0.25">
      <c r="A29" s="206" t="s">
        <v>286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</row>
    <row r="30" spans="1:12" s="13" customFormat="1" ht="21" thickBot="1" x14ac:dyDescent="0.3">
      <c r="A30" s="20"/>
      <c r="B30" s="30"/>
      <c r="C30" s="20"/>
      <c r="D30" s="20"/>
      <c r="E30" s="20"/>
      <c r="F30" s="20"/>
      <c r="G30" s="20"/>
      <c r="H30" s="20"/>
      <c r="I30" s="20"/>
      <c r="J30" s="87"/>
      <c r="K30" s="26" t="s">
        <v>35</v>
      </c>
    </row>
    <row r="31" spans="1:12" s="13" customFormat="1" ht="29.25" customHeight="1" thickBot="1" x14ac:dyDescent="0.3">
      <c r="A31" s="186" t="s">
        <v>36</v>
      </c>
      <c r="B31" s="190" t="s">
        <v>113</v>
      </c>
      <c r="C31" s="188" t="s">
        <v>37</v>
      </c>
      <c r="D31" s="192" t="s">
        <v>287</v>
      </c>
      <c r="E31" s="192"/>
      <c r="F31" s="192"/>
      <c r="G31" s="193"/>
      <c r="H31" s="194" t="s">
        <v>280</v>
      </c>
      <c r="I31" s="195"/>
      <c r="J31" s="195"/>
      <c r="K31" s="196"/>
    </row>
    <row r="32" spans="1:12" s="13" customFormat="1" ht="45" customHeight="1" thickBot="1" x14ac:dyDescent="0.3">
      <c r="A32" s="187"/>
      <c r="B32" s="191"/>
      <c r="C32" s="189"/>
      <c r="D32" s="88" t="s">
        <v>281</v>
      </c>
      <c r="E32" s="88" t="s">
        <v>282</v>
      </c>
      <c r="F32" s="138" t="s">
        <v>283</v>
      </c>
      <c r="G32" s="21" t="s">
        <v>284</v>
      </c>
      <c r="H32" s="110" t="s">
        <v>281</v>
      </c>
      <c r="I32" s="88" t="s">
        <v>282</v>
      </c>
      <c r="J32" s="88" t="s">
        <v>283</v>
      </c>
      <c r="K32" s="21" t="s">
        <v>284</v>
      </c>
    </row>
    <row r="33" spans="1:11" s="9" customFormat="1" ht="17.25" customHeight="1" thickBot="1" x14ac:dyDescent="0.3">
      <c r="A33" s="10">
        <v>1</v>
      </c>
      <c r="B33" s="126"/>
      <c r="C33" s="127">
        <v>2</v>
      </c>
      <c r="D33" s="132">
        <v>3</v>
      </c>
      <c r="E33" s="11">
        <v>4</v>
      </c>
      <c r="F33" s="132">
        <v>5</v>
      </c>
      <c r="G33" s="11">
        <v>9</v>
      </c>
      <c r="H33" s="12">
        <v>7</v>
      </c>
      <c r="I33" s="12">
        <v>8</v>
      </c>
      <c r="J33" s="132">
        <v>9</v>
      </c>
      <c r="K33" s="11">
        <v>10</v>
      </c>
    </row>
    <row r="34" spans="1:11" s="43" customFormat="1" ht="32.25" customHeight="1" thickBot="1" x14ac:dyDescent="0.3">
      <c r="A34" s="42" t="s">
        <v>38</v>
      </c>
      <c r="B34" s="142">
        <v>1</v>
      </c>
      <c r="C34" s="143">
        <v>1000</v>
      </c>
      <c r="D34" s="144"/>
      <c r="E34" s="42"/>
      <c r="F34" s="144"/>
      <c r="G34" s="42"/>
      <c r="H34" s="144"/>
      <c r="I34" s="42"/>
      <c r="J34" s="144"/>
      <c r="K34" s="42"/>
    </row>
    <row r="35" spans="1:11" s="44" customFormat="1" ht="21" customHeight="1" thickBot="1" x14ac:dyDescent="0.3">
      <c r="A35" s="45" t="s">
        <v>211</v>
      </c>
      <c r="B35" s="118">
        <f>B34+1</f>
        <v>2</v>
      </c>
      <c r="C35" s="146">
        <v>1010</v>
      </c>
      <c r="D35" s="147">
        <f>D36+D37+D38+D42+D43</f>
        <v>30328.6</v>
      </c>
      <c r="E35" s="74">
        <f>E36+E37+E38+E42+E43</f>
        <v>35670.9</v>
      </c>
      <c r="F35" s="148">
        <f>D35-E35</f>
        <v>-5342.3000000000029</v>
      </c>
      <c r="G35" s="97">
        <f>F35/D35*100</f>
        <v>-17.614726693615935</v>
      </c>
      <c r="H35" s="147">
        <v>99362.9</v>
      </c>
      <c r="I35" s="74">
        <f>I36+I37+I38+I42+I43</f>
        <v>94748.400000000009</v>
      </c>
      <c r="J35" s="148">
        <f>H35-I35</f>
        <v>4614.4999999999854</v>
      </c>
      <c r="K35" s="97">
        <f>J35/H35*100</f>
        <v>4.6440874813436261</v>
      </c>
    </row>
    <row r="36" spans="1:11" s="23" customFormat="1" ht="29.25" customHeight="1" x14ac:dyDescent="0.25">
      <c r="A36" s="34" t="s">
        <v>197</v>
      </c>
      <c r="B36" s="124">
        <f t="shared" ref="B36:B105" si="0">B35+1</f>
        <v>3</v>
      </c>
      <c r="C36" s="145">
        <v>1020</v>
      </c>
      <c r="D36" s="106">
        <v>47.8</v>
      </c>
      <c r="E36" s="68">
        <f>E54</f>
        <v>47.800000000000004</v>
      </c>
      <c r="F36" s="106">
        <f>D36-E36</f>
        <v>0</v>
      </c>
      <c r="G36" s="68">
        <f t="shared" ref="G36:G99" si="1">F36/D36*100</f>
        <v>0</v>
      </c>
      <c r="H36" s="106">
        <v>141.6</v>
      </c>
      <c r="I36" s="68">
        <f>I54</f>
        <v>141.60000000000002</v>
      </c>
      <c r="J36" s="106">
        <f>H36-I36</f>
        <v>0</v>
      </c>
      <c r="K36" s="68">
        <f t="shared" ref="K36:K38" si="2">J36/H36*100</f>
        <v>0</v>
      </c>
    </row>
    <row r="37" spans="1:11" s="23" customFormat="1" ht="25.5" customHeight="1" x14ac:dyDescent="0.25">
      <c r="A37" s="34" t="s">
        <v>87</v>
      </c>
      <c r="B37" s="120">
        <f t="shared" si="0"/>
        <v>4</v>
      </c>
      <c r="C37" s="128">
        <v>1030</v>
      </c>
      <c r="D37" s="107">
        <v>16493.400000000001</v>
      </c>
      <c r="E37" s="69">
        <f>16493.4</f>
        <v>16493.400000000001</v>
      </c>
      <c r="F37" s="107">
        <f t="shared" ref="F37:F52" si="3">D37-E37</f>
        <v>0</v>
      </c>
      <c r="G37" s="69">
        <f t="shared" si="1"/>
        <v>0</v>
      </c>
      <c r="H37" s="107">
        <v>63939.9</v>
      </c>
      <c r="I37" s="69">
        <v>63939.9</v>
      </c>
      <c r="J37" s="107">
        <f t="shared" ref="J37:J54" si="4">H37-I37</f>
        <v>0</v>
      </c>
      <c r="K37" s="69">
        <f t="shared" si="2"/>
        <v>0</v>
      </c>
    </row>
    <row r="38" spans="1:11" s="23" customFormat="1" ht="21" customHeight="1" x14ac:dyDescent="0.25">
      <c r="A38" s="34" t="s">
        <v>128</v>
      </c>
      <c r="B38" s="120">
        <f t="shared" si="0"/>
        <v>5</v>
      </c>
      <c r="C38" s="128">
        <v>1040</v>
      </c>
      <c r="D38" s="107">
        <f>D39+D40+D41</f>
        <v>9270.9</v>
      </c>
      <c r="E38" s="69">
        <f>E39+E40+E41</f>
        <v>14563.2</v>
      </c>
      <c r="F38" s="107">
        <f t="shared" si="3"/>
        <v>-5292.3000000000011</v>
      </c>
      <c r="G38" s="69">
        <f t="shared" si="1"/>
        <v>-57.085072646668621</v>
      </c>
      <c r="H38" s="107">
        <v>24731.1</v>
      </c>
      <c r="I38" s="69">
        <f>I39+I40+I41</f>
        <v>20116.599999999999</v>
      </c>
      <c r="J38" s="107">
        <f t="shared" si="4"/>
        <v>4614.5</v>
      </c>
      <c r="K38" s="69">
        <f t="shared" si="2"/>
        <v>18.658692900841451</v>
      </c>
    </row>
    <row r="39" spans="1:11" s="23" customFormat="1" ht="21" customHeight="1" x14ac:dyDescent="0.25">
      <c r="A39" s="47" t="s">
        <v>129</v>
      </c>
      <c r="B39" s="120">
        <f t="shared" si="0"/>
        <v>6</v>
      </c>
      <c r="C39" s="129" t="s">
        <v>130</v>
      </c>
      <c r="D39" s="115">
        <v>6370</v>
      </c>
      <c r="E39" s="79">
        <f>E119</f>
        <v>8628.4</v>
      </c>
      <c r="F39" s="115">
        <f t="shared" si="3"/>
        <v>-2258.3999999999996</v>
      </c>
      <c r="G39" s="79">
        <f>F39/D39*100</f>
        <v>-35.453689167974879</v>
      </c>
      <c r="H39" s="115">
        <v>14241</v>
      </c>
      <c r="I39" s="79">
        <f>1485.4+E39+0.1</f>
        <v>10113.9</v>
      </c>
      <c r="J39" s="115">
        <f t="shared" si="4"/>
        <v>4127.1000000000004</v>
      </c>
      <c r="K39" s="79">
        <f>J39/H39*100</f>
        <v>28.980408679165791</v>
      </c>
    </row>
    <row r="40" spans="1:11" s="23" customFormat="1" ht="21" customHeight="1" x14ac:dyDescent="0.25">
      <c r="A40" s="47" t="s">
        <v>131</v>
      </c>
      <c r="B40" s="120">
        <f t="shared" si="0"/>
        <v>7</v>
      </c>
      <c r="C40" s="129" t="s">
        <v>132</v>
      </c>
      <c r="D40" s="115">
        <v>2808.5</v>
      </c>
      <c r="E40" s="79">
        <f>E125</f>
        <v>5737.8</v>
      </c>
      <c r="F40" s="115">
        <f t="shared" si="3"/>
        <v>-2929.3</v>
      </c>
      <c r="G40" s="79">
        <f t="shared" ref="G40:G41" si="5">F40/D40*100</f>
        <v>-104.30122841374401</v>
      </c>
      <c r="H40" s="115">
        <v>9630.0999999999985</v>
      </c>
      <c r="I40" s="79">
        <v>9142.7000000000007</v>
      </c>
      <c r="J40" s="115">
        <f t="shared" si="4"/>
        <v>487.39999999999782</v>
      </c>
      <c r="K40" s="79">
        <f t="shared" ref="K40:K41" si="6">J40/H40*100</f>
        <v>5.0612143176083109</v>
      </c>
    </row>
    <row r="41" spans="1:11" s="23" customFormat="1" ht="21" customHeight="1" x14ac:dyDescent="0.25">
      <c r="A41" s="47" t="s">
        <v>133</v>
      </c>
      <c r="B41" s="120">
        <f t="shared" si="0"/>
        <v>8</v>
      </c>
      <c r="C41" s="129" t="s">
        <v>134</v>
      </c>
      <c r="D41" s="115">
        <v>92.4</v>
      </c>
      <c r="E41" s="79">
        <f>E108-E112</f>
        <v>197</v>
      </c>
      <c r="F41" s="115">
        <f t="shared" si="3"/>
        <v>-104.6</v>
      </c>
      <c r="G41" s="79">
        <f t="shared" si="5"/>
        <v>-113.2034632034632</v>
      </c>
      <c r="H41" s="115">
        <v>860</v>
      </c>
      <c r="I41" s="79">
        <f>663+E41</f>
        <v>860</v>
      </c>
      <c r="J41" s="115">
        <f t="shared" si="4"/>
        <v>0</v>
      </c>
      <c r="K41" s="79">
        <f t="shared" si="6"/>
        <v>0</v>
      </c>
    </row>
    <row r="42" spans="1:11" s="23" customFormat="1" ht="33.75" customHeight="1" x14ac:dyDescent="0.25">
      <c r="A42" s="33" t="s">
        <v>135</v>
      </c>
      <c r="B42" s="120">
        <f t="shared" si="0"/>
        <v>9</v>
      </c>
      <c r="C42" s="128">
        <v>1050</v>
      </c>
      <c r="D42" s="107">
        <v>0</v>
      </c>
      <c r="E42" s="69">
        <f>E112</f>
        <v>50</v>
      </c>
      <c r="F42" s="107">
        <f t="shared" si="3"/>
        <v>-50</v>
      </c>
      <c r="G42" s="69"/>
      <c r="H42" s="107">
        <v>50</v>
      </c>
      <c r="I42" s="69">
        <f>0+E42</f>
        <v>50</v>
      </c>
      <c r="J42" s="107">
        <f t="shared" si="4"/>
        <v>0</v>
      </c>
      <c r="K42" s="69"/>
    </row>
    <row r="43" spans="1:11" s="23" customFormat="1" ht="21" customHeight="1" x14ac:dyDescent="0.25">
      <c r="A43" s="33" t="s">
        <v>84</v>
      </c>
      <c r="B43" s="120">
        <f t="shared" si="0"/>
        <v>10</v>
      </c>
      <c r="C43" s="128">
        <v>1060</v>
      </c>
      <c r="D43" s="107">
        <f>D45+D46+D47+D44+D48</f>
        <v>4516.5</v>
      </c>
      <c r="E43" s="69">
        <f>E45+E46+E47+E44+E48</f>
        <v>4516.5</v>
      </c>
      <c r="F43" s="107">
        <f t="shared" si="3"/>
        <v>0</v>
      </c>
      <c r="G43" s="69">
        <f t="shared" si="1"/>
        <v>0</v>
      </c>
      <c r="H43" s="107">
        <v>10500.3</v>
      </c>
      <c r="I43" s="69">
        <f>I45+I46+I47+I44+I48</f>
        <v>10500.3</v>
      </c>
      <c r="J43" s="107">
        <f t="shared" si="4"/>
        <v>0</v>
      </c>
      <c r="K43" s="69">
        <f t="shared" ref="K43" si="7">J43/H43*100</f>
        <v>0</v>
      </c>
    </row>
    <row r="44" spans="1:11" s="23" customFormat="1" ht="30.75" customHeight="1" x14ac:dyDescent="0.25">
      <c r="A44" s="47" t="s">
        <v>39</v>
      </c>
      <c r="B44" s="120">
        <f t="shared" si="0"/>
        <v>11</v>
      </c>
      <c r="C44" s="129" t="s">
        <v>104</v>
      </c>
      <c r="D44" s="115">
        <v>0</v>
      </c>
      <c r="E44" s="79">
        <v>0</v>
      </c>
      <c r="F44" s="107">
        <f t="shared" si="3"/>
        <v>0</v>
      </c>
      <c r="G44" s="79"/>
      <c r="H44" s="115">
        <v>0</v>
      </c>
      <c r="I44" s="79">
        <f>0+E44</f>
        <v>0</v>
      </c>
      <c r="J44" s="107">
        <f t="shared" si="4"/>
        <v>0</v>
      </c>
      <c r="K44" s="79"/>
    </row>
    <row r="45" spans="1:11" s="44" customFormat="1" ht="27.75" customHeight="1" x14ac:dyDescent="0.25">
      <c r="A45" s="47" t="s">
        <v>40</v>
      </c>
      <c r="B45" s="120">
        <f t="shared" si="0"/>
        <v>12</v>
      </c>
      <c r="C45" s="129" t="s">
        <v>136</v>
      </c>
      <c r="D45" s="115">
        <v>0</v>
      </c>
      <c r="E45" s="79">
        <v>0</v>
      </c>
      <c r="F45" s="107">
        <f t="shared" si="3"/>
        <v>0</v>
      </c>
      <c r="G45" s="79"/>
      <c r="H45" s="115">
        <v>0</v>
      </c>
      <c r="I45" s="79">
        <v>0</v>
      </c>
      <c r="J45" s="107">
        <f t="shared" si="4"/>
        <v>0</v>
      </c>
      <c r="K45" s="79"/>
    </row>
    <row r="46" spans="1:11" s="23" customFormat="1" ht="27.75" customHeight="1" x14ac:dyDescent="0.25">
      <c r="A46" s="47" t="s">
        <v>199</v>
      </c>
      <c r="B46" s="120">
        <f t="shared" si="0"/>
        <v>13</v>
      </c>
      <c r="C46" s="129" t="s">
        <v>137</v>
      </c>
      <c r="D46" s="115">
        <v>0</v>
      </c>
      <c r="E46" s="79">
        <v>0</v>
      </c>
      <c r="F46" s="107">
        <f t="shared" si="3"/>
        <v>0</v>
      </c>
      <c r="G46" s="79"/>
      <c r="H46" s="115">
        <v>5</v>
      </c>
      <c r="I46" s="79">
        <v>5</v>
      </c>
      <c r="J46" s="107">
        <f t="shared" si="4"/>
        <v>0</v>
      </c>
      <c r="K46" s="79"/>
    </row>
    <row r="47" spans="1:11" s="23" customFormat="1" ht="35.25" customHeight="1" x14ac:dyDescent="0.25">
      <c r="A47" s="48" t="s">
        <v>88</v>
      </c>
      <c r="B47" s="120">
        <f t="shared" si="0"/>
        <v>14</v>
      </c>
      <c r="C47" s="129" t="s">
        <v>138</v>
      </c>
      <c r="D47" s="115">
        <v>444.3</v>
      </c>
      <c r="E47" s="79">
        <v>444.3</v>
      </c>
      <c r="F47" s="107">
        <f t="shared" si="3"/>
        <v>0</v>
      </c>
      <c r="G47" s="79">
        <f t="shared" si="1"/>
        <v>0</v>
      </c>
      <c r="H47" s="115">
        <v>1678.8999999999999</v>
      </c>
      <c r="I47" s="79">
        <f>1234.6+E47</f>
        <v>1678.8999999999999</v>
      </c>
      <c r="J47" s="107">
        <f t="shared" si="4"/>
        <v>0</v>
      </c>
      <c r="K47" s="79">
        <f t="shared" ref="K47:K48" si="8">J47/H47*100</f>
        <v>0</v>
      </c>
    </row>
    <row r="48" spans="1:11" s="23" customFormat="1" ht="21" customHeight="1" x14ac:dyDescent="0.25">
      <c r="A48" s="49" t="s">
        <v>139</v>
      </c>
      <c r="B48" s="120">
        <f t="shared" si="0"/>
        <v>15</v>
      </c>
      <c r="C48" s="129" t="s">
        <v>140</v>
      </c>
      <c r="D48" s="115">
        <f>4057+15.2</f>
        <v>4072.2</v>
      </c>
      <c r="E48" s="79">
        <f>4057+15.2</f>
        <v>4072.2</v>
      </c>
      <c r="F48" s="107">
        <f t="shared" si="3"/>
        <v>0</v>
      </c>
      <c r="G48" s="79">
        <f t="shared" si="1"/>
        <v>0</v>
      </c>
      <c r="H48" s="115">
        <v>8816.4</v>
      </c>
      <c r="I48" s="79">
        <f>4744.2+E48</f>
        <v>8816.4</v>
      </c>
      <c r="J48" s="107">
        <f t="shared" si="4"/>
        <v>0</v>
      </c>
      <c r="K48" s="79">
        <f t="shared" si="8"/>
        <v>0</v>
      </c>
    </row>
    <row r="49" spans="1:11" s="23" customFormat="1" ht="59.25" customHeight="1" x14ac:dyDescent="0.25">
      <c r="A49" s="78" t="s">
        <v>209</v>
      </c>
      <c r="B49" s="120">
        <f t="shared" si="0"/>
        <v>16</v>
      </c>
      <c r="C49" s="129" t="s">
        <v>207</v>
      </c>
      <c r="D49" s="111">
        <v>0</v>
      </c>
      <c r="E49" s="82">
        <v>0</v>
      </c>
      <c r="F49" s="107">
        <f t="shared" si="3"/>
        <v>0</v>
      </c>
      <c r="G49" s="79"/>
      <c r="H49" s="115">
        <v>0</v>
      </c>
      <c r="I49" s="82">
        <v>0</v>
      </c>
      <c r="J49" s="107">
        <f t="shared" si="4"/>
        <v>0</v>
      </c>
      <c r="K49" s="79"/>
    </row>
    <row r="50" spans="1:11" s="23" customFormat="1" ht="60" customHeight="1" x14ac:dyDescent="0.25">
      <c r="A50" s="47" t="s">
        <v>142</v>
      </c>
      <c r="B50" s="121">
        <f t="shared" si="0"/>
        <v>17</v>
      </c>
      <c r="C50" s="129" t="s">
        <v>141</v>
      </c>
      <c r="D50" s="107">
        <v>0</v>
      </c>
      <c r="E50" s="69">
        <v>0</v>
      </c>
      <c r="F50" s="107">
        <f t="shared" si="3"/>
        <v>0</v>
      </c>
      <c r="G50" s="79"/>
      <c r="H50" s="115">
        <v>0</v>
      </c>
      <c r="I50" s="69">
        <v>0</v>
      </c>
      <c r="J50" s="107">
        <f t="shared" si="4"/>
        <v>0</v>
      </c>
      <c r="K50" s="79"/>
    </row>
    <row r="51" spans="1:11" s="23" customFormat="1" ht="37.5" customHeight="1" x14ac:dyDescent="0.25">
      <c r="A51" s="33" t="s">
        <v>201</v>
      </c>
      <c r="B51" s="120">
        <v>18</v>
      </c>
      <c r="C51" s="128">
        <v>1070</v>
      </c>
      <c r="D51" s="116">
        <v>0</v>
      </c>
      <c r="E51" s="90">
        <v>0</v>
      </c>
      <c r="F51" s="107">
        <f t="shared" si="3"/>
        <v>0</v>
      </c>
      <c r="G51" s="79"/>
      <c r="H51" s="140">
        <v>3218.9</v>
      </c>
      <c r="I51" s="90">
        <v>3218.9</v>
      </c>
      <c r="J51" s="107">
        <f t="shared" si="4"/>
        <v>0</v>
      </c>
      <c r="K51" s="79"/>
    </row>
    <row r="52" spans="1:11" s="23" customFormat="1" ht="41.25" customHeight="1" thickBot="1" x14ac:dyDescent="0.3">
      <c r="A52" s="149" t="s">
        <v>202</v>
      </c>
      <c r="B52" s="121">
        <v>19</v>
      </c>
      <c r="C52" s="150">
        <v>1080</v>
      </c>
      <c r="D52" s="151">
        <v>0</v>
      </c>
      <c r="E52" s="152">
        <v>0</v>
      </c>
      <c r="F52" s="108">
        <f t="shared" si="3"/>
        <v>0</v>
      </c>
      <c r="G52" s="80"/>
      <c r="H52" s="153">
        <v>198.3</v>
      </c>
      <c r="I52" s="96">
        <v>198.3</v>
      </c>
      <c r="J52" s="108">
        <f t="shared" si="4"/>
        <v>0</v>
      </c>
      <c r="K52" s="80"/>
    </row>
    <row r="53" spans="1:11" s="23" customFormat="1" ht="33.75" customHeight="1" thickBot="1" x14ac:dyDescent="0.3">
      <c r="A53" s="41" t="s">
        <v>102</v>
      </c>
      <c r="B53" s="123">
        <v>20</v>
      </c>
      <c r="C53" s="143">
        <v>1100</v>
      </c>
      <c r="D53" s="154">
        <f>D54+D69+D107+D96</f>
        <v>30399.200000000001</v>
      </c>
      <c r="E53" s="73">
        <f>E54+E69+E107+E96</f>
        <v>35741.5</v>
      </c>
      <c r="F53" s="154">
        <f t="shared" ref="F53:F120" si="9">D53-E53</f>
        <v>-5342.2999999999993</v>
      </c>
      <c r="G53" s="73">
        <f t="shared" si="1"/>
        <v>-17.573817732045576</v>
      </c>
      <c r="H53" s="154">
        <v>102007.8</v>
      </c>
      <c r="I53" s="73">
        <f>I54+I69+I107+I96</f>
        <v>97393.300000000017</v>
      </c>
      <c r="J53" s="154">
        <f t="shared" si="4"/>
        <v>4614.4999999999854</v>
      </c>
      <c r="K53" s="73">
        <f t="shared" ref="K53:K54" si="10">J53/H53*100</f>
        <v>4.5236736798558397</v>
      </c>
    </row>
    <row r="54" spans="1:11" s="23" customFormat="1" ht="26.25" customHeight="1" thickBot="1" x14ac:dyDescent="0.3">
      <c r="A54" s="63" t="s">
        <v>197</v>
      </c>
      <c r="B54" s="123">
        <f t="shared" si="0"/>
        <v>21</v>
      </c>
      <c r="C54" s="155">
        <v>1110</v>
      </c>
      <c r="D54" s="112">
        <f t="shared" ref="D54:E54" si="11">D55+D56+D57+D58+D59+D60+D61+D62+D63+D64+D65</f>
        <v>47.800000000000004</v>
      </c>
      <c r="E54" s="71">
        <f t="shared" si="11"/>
        <v>47.800000000000004</v>
      </c>
      <c r="F54" s="112">
        <f t="shared" si="9"/>
        <v>0</v>
      </c>
      <c r="G54" s="73">
        <f t="shared" si="1"/>
        <v>0</v>
      </c>
      <c r="H54" s="112">
        <v>141.60000000000002</v>
      </c>
      <c r="I54" s="71">
        <v>141.60000000000002</v>
      </c>
      <c r="J54" s="112">
        <f t="shared" si="4"/>
        <v>0</v>
      </c>
      <c r="K54" s="73">
        <f t="shared" si="10"/>
        <v>0</v>
      </c>
    </row>
    <row r="55" spans="1:11" s="23" customFormat="1" ht="21" customHeight="1" x14ac:dyDescent="0.25">
      <c r="A55" s="34" t="s">
        <v>85</v>
      </c>
      <c r="B55" s="124">
        <f t="shared" si="0"/>
        <v>22</v>
      </c>
      <c r="C55" s="145" t="s">
        <v>105</v>
      </c>
      <c r="D55" s="106">
        <v>39.200000000000003</v>
      </c>
      <c r="E55" s="68">
        <v>39.200000000000003</v>
      </c>
      <c r="F55" s="106">
        <f>D55-E55</f>
        <v>0</v>
      </c>
      <c r="G55" s="89"/>
      <c r="H55" s="106">
        <v>116.10000000000001</v>
      </c>
      <c r="I55" s="68">
        <v>116.10000000000001</v>
      </c>
      <c r="J55" s="106">
        <f>H55-I55</f>
        <v>0</v>
      </c>
      <c r="K55" s="89"/>
    </row>
    <row r="56" spans="1:11" s="23" customFormat="1" ht="21" customHeight="1" x14ac:dyDescent="0.25">
      <c r="A56" s="33" t="s">
        <v>86</v>
      </c>
      <c r="B56" s="120">
        <f t="shared" si="0"/>
        <v>23</v>
      </c>
      <c r="C56" s="128" t="s">
        <v>106</v>
      </c>
      <c r="D56" s="107">
        <v>8.6</v>
      </c>
      <c r="E56" s="69">
        <v>8.6</v>
      </c>
      <c r="F56" s="107">
        <f>D56-E56</f>
        <v>0</v>
      </c>
      <c r="G56" s="90"/>
      <c r="H56" s="107">
        <v>25.5</v>
      </c>
      <c r="I56" s="69">
        <v>25.5</v>
      </c>
      <c r="J56" s="107">
        <f>H56-I56</f>
        <v>0</v>
      </c>
      <c r="K56" s="90"/>
    </row>
    <row r="57" spans="1:11" s="23" customFormat="1" ht="21" customHeight="1" x14ac:dyDescent="0.25">
      <c r="A57" s="33" t="s">
        <v>143</v>
      </c>
      <c r="B57" s="120">
        <f t="shared" si="0"/>
        <v>24</v>
      </c>
      <c r="C57" s="128" t="s">
        <v>147</v>
      </c>
      <c r="D57" s="107">
        <v>0</v>
      </c>
      <c r="E57" s="69">
        <v>0</v>
      </c>
      <c r="F57" s="107">
        <v>0</v>
      </c>
      <c r="G57" s="90"/>
      <c r="H57" s="107">
        <v>0</v>
      </c>
      <c r="I57" s="69">
        <v>0</v>
      </c>
      <c r="J57" s="107">
        <v>0</v>
      </c>
      <c r="K57" s="90"/>
    </row>
    <row r="58" spans="1:11" s="23" customFormat="1" ht="21" customHeight="1" x14ac:dyDescent="0.25">
      <c r="A58" s="33" t="s">
        <v>41</v>
      </c>
      <c r="B58" s="120">
        <f t="shared" si="0"/>
        <v>25</v>
      </c>
      <c r="C58" s="128" t="s">
        <v>148</v>
      </c>
      <c r="D58" s="107">
        <v>0</v>
      </c>
      <c r="E58" s="69">
        <v>0</v>
      </c>
      <c r="F58" s="107">
        <v>0</v>
      </c>
      <c r="G58" s="90"/>
      <c r="H58" s="107">
        <v>0</v>
      </c>
      <c r="I58" s="69">
        <v>0</v>
      </c>
      <c r="J58" s="107">
        <v>0</v>
      </c>
      <c r="K58" s="90"/>
    </row>
    <row r="59" spans="1:11" s="23" customFormat="1" ht="21" customHeight="1" x14ac:dyDescent="0.25">
      <c r="A59" s="33" t="s">
        <v>42</v>
      </c>
      <c r="B59" s="120">
        <f t="shared" si="0"/>
        <v>26</v>
      </c>
      <c r="C59" s="128" t="s">
        <v>149</v>
      </c>
      <c r="D59" s="107">
        <v>0</v>
      </c>
      <c r="E59" s="69">
        <v>0</v>
      </c>
      <c r="F59" s="107">
        <v>0</v>
      </c>
      <c r="G59" s="90"/>
      <c r="H59" s="107">
        <v>0</v>
      </c>
      <c r="I59" s="69">
        <v>0</v>
      </c>
      <c r="J59" s="107">
        <v>0</v>
      </c>
      <c r="K59" s="90"/>
    </row>
    <row r="60" spans="1:11" s="23" customFormat="1" ht="21" customHeight="1" x14ac:dyDescent="0.25">
      <c r="A60" s="33" t="s">
        <v>144</v>
      </c>
      <c r="B60" s="120">
        <f t="shared" si="0"/>
        <v>27</v>
      </c>
      <c r="C60" s="128" t="s">
        <v>150</v>
      </c>
      <c r="D60" s="107">
        <v>0</v>
      </c>
      <c r="E60" s="69">
        <v>0</v>
      </c>
      <c r="F60" s="107">
        <v>0</v>
      </c>
      <c r="G60" s="90"/>
      <c r="H60" s="107">
        <v>0</v>
      </c>
      <c r="I60" s="69">
        <v>0</v>
      </c>
      <c r="J60" s="107">
        <v>0</v>
      </c>
      <c r="K60" s="90"/>
    </row>
    <row r="61" spans="1:11" s="23" customFormat="1" ht="21" customHeight="1" x14ac:dyDescent="0.25">
      <c r="A61" s="33" t="s">
        <v>96</v>
      </c>
      <c r="B61" s="120">
        <f t="shared" si="0"/>
        <v>28</v>
      </c>
      <c r="C61" s="128" t="s">
        <v>151</v>
      </c>
      <c r="D61" s="107">
        <v>0</v>
      </c>
      <c r="E61" s="69">
        <v>0</v>
      </c>
      <c r="F61" s="107">
        <v>0</v>
      </c>
      <c r="G61" s="90"/>
      <c r="H61" s="107">
        <v>0</v>
      </c>
      <c r="I61" s="69">
        <v>0</v>
      </c>
      <c r="J61" s="107">
        <v>0</v>
      </c>
      <c r="K61" s="90"/>
    </row>
    <row r="62" spans="1:11" s="23" customFormat="1" ht="21" customHeight="1" x14ac:dyDescent="0.25">
      <c r="A62" s="33" t="s">
        <v>97</v>
      </c>
      <c r="B62" s="120">
        <f t="shared" si="0"/>
        <v>29</v>
      </c>
      <c r="C62" s="128" t="s">
        <v>152</v>
      </c>
      <c r="D62" s="107">
        <v>0</v>
      </c>
      <c r="E62" s="69">
        <v>0</v>
      </c>
      <c r="F62" s="107">
        <v>0</v>
      </c>
      <c r="G62" s="90"/>
      <c r="H62" s="107">
        <v>0</v>
      </c>
      <c r="I62" s="69">
        <v>0</v>
      </c>
      <c r="J62" s="107">
        <v>0</v>
      </c>
      <c r="K62" s="90"/>
    </row>
    <row r="63" spans="1:11" s="23" customFormat="1" ht="21" customHeight="1" x14ac:dyDescent="0.25">
      <c r="A63" s="33" t="s">
        <v>43</v>
      </c>
      <c r="B63" s="120">
        <f t="shared" si="0"/>
        <v>30</v>
      </c>
      <c r="C63" s="128" t="s">
        <v>153</v>
      </c>
      <c r="D63" s="107">
        <v>0</v>
      </c>
      <c r="E63" s="69">
        <v>0</v>
      </c>
      <c r="F63" s="107">
        <v>0</v>
      </c>
      <c r="G63" s="90"/>
      <c r="H63" s="107">
        <v>0</v>
      </c>
      <c r="I63" s="69">
        <v>0</v>
      </c>
      <c r="J63" s="107">
        <v>0</v>
      </c>
      <c r="K63" s="90"/>
    </row>
    <row r="64" spans="1:11" s="23" customFormat="1" ht="21" customHeight="1" x14ac:dyDescent="0.25">
      <c r="A64" s="33" t="s">
        <v>145</v>
      </c>
      <c r="B64" s="120">
        <f t="shared" si="0"/>
        <v>31</v>
      </c>
      <c r="C64" s="128" t="s">
        <v>154</v>
      </c>
      <c r="D64" s="107">
        <v>0</v>
      </c>
      <c r="E64" s="69">
        <v>0</v>
      </c>
      <c r="F64" s="107">
        <v>0</v>
      </c>
      <c r="G64" s="90"/>
      <c r="H64" s="107">
        <v>0</v>
      </c>
      <c r="I64" s="69">
        <v>0</v>
      </c>
      <c r="J64" s="107">
        <v>0</v>
      </c>
      <c r="K64" s="90"/>
    </row>
    <row r="65" spans="1:11" s="23" customFormat="1" ht="24" customHeight="1" x14ac:dyDescent="0.25">
      <c r="A65" s="33" t="s">
        <v>208</v>
      </c>
      <c r="B65" s="120">
        <v>32</v>
      </c>
      <c r="C65" s="128" t="s">
        <v>213</v>
      </c>
      <c r="D65" s="107">
        <v>0</v>
      </c>
      <c r="E65" s="69">
        <v>0</v>
      </c>
      <c r="F65" s="107">
        <v>0</v>
      </c>
      <c r="G65" s="90"/>
      <c r="H65" s="107">
        <v>0</v>
      </c>
      <c r="I65" s="69">
        <v>0</v>
      </c>
      <c r="J65" s="107">
        <v>0</v>
      </c>
      <c r="K65" s="90"/>
    </row>
    <row r="66" spans="1:11" s="23" customFormat="1" ht="24.75" customHeight="1" x14ac:dyDescent="0.25">
      <c r="A66" s="38" t="s">
        <v>98</v>
      </c>
      <c r="B66" s="120">
        <v>33</v>
      </c>
      <c r="C66" s="130" t="s">
        <v>229</v>
      </c>
      <c r="D66" s="111">
        <v>0</v>
      </c>
      <c r="E66" s="82">
        <v>0</v>
      </c>
      <c r="F66" s="107">
        <v>0</v>
      </c>
      <c r="G66" s="90"/>
      <c r="H66" s="115">
        <v>0</v>
      </c>
      <c r="I66" s="79">
        <v>0</v>
      </c>
      <c r="J66" s="107">
        <v>0</v>
      </c>
      <c r="K66" s="90"/>
    </row>
    <row r="67" spans="1:11" s="23" customFormat="1" ht="24.75" customHeight="1" x14ac:dyDescent="0.25">
      <c r="A67" s="32" t="s">
        <v>99</v>
      </c>
      <c r="B67" s="120">
        <v>34</v>
      </c>
      <c r="C67" s="130" t="s">
        <v>230</v>
      </c>
      <c r="D67" s="111">
        <v>0</v>
      </c>
      <c r="E67" s="82">
        <v>0</v>
      </c>
      <c r="F67" s="107">
        <v>0</v>
      </c>
      <c r="G67" s="90"/>
      <c r="H67" s="115">
        <v>0</v>
      </c>
      <c r="I67" s="79">
        <v>0</v>
      </c>
      <c r="J67" s="107">
        <v>0</v>
      </c>
      <c r="K67" s="90"/>
    </row>
    <row r="68" spans="1:11" s="23" customFormat="1" ht="24.75" customHeight="1" thickBot="1" x14ac:dyDescent="0.3">
      <c r="A68" s="32" t="s">
        <v>100</v>
      </c>
      <c r="B68" s="121">
        <v>35</v>
      </c>
      <c r="C68" s="156" t="s">
        <v>231</v>
      </c>
      <c r="D68" s="114">
        <v>0</v>
      </c>
      <c r="E68" s="83">
        <v>0</v>
      </c>
      <c r="F68" s="108">
        <v>0</v>
      </c>
      <c r="G68" s="96"/>
      <c r="H68" s="157">
        <v>0</v>
      </c>
      <c r="I68" s="80">
        <v>0</v>
      </c>
      <c r="J68" s="108">
        <v>0</v>
      </c>
      <c r="K68" s="96"/>
    </row>
    <row r="69" spans="1:11" s="23" customFormat="1" ht="21" customHeight="1" thickBot="1" x14ac:dyDescent="0.3">
      <c r="A69" s="46" t="s">
        <v>210</v>
      </c>
      <c r="B69" s="123">
        <v>36</v>
      </c>
      <c r="C69" s="155">
        <v>1120</v>
      </c>
      <c r="D69" s="112">
        <f t="shared" ref="D69" si="12">D70+D71+D72+D78+D79+D80+D91+D92+D93+D94+D95</f>
        <v>16175.3</v>
      </c>
      <c r="E69" s="71">
        <f t="shared" ref="E69" si="13">E70+E71+E72+E78+E79+E80+E91+E92+E93+E94+E95</f>
        <v>16175.3</v>
      </c>
      <c r="F69" s="112">
        <f t="shared" si="9"/>
        <v>0</v>
      </c>
      <c r="G69" s="71">
        <f t="shared" si="1"/>
        <v>0</v>
      </c>
      <c r="H69" s="112">
        <v>66693</v>
      </c>
      <c r="I69" s="71">
        <v>66693</v>
      </c>
      <c r="J69" s="112">
        <f t="shared" ref="J69:J130" si="14">H69-I69</f>
        <v>0</v>
      </c>
      <c r="K69" s="71">
        <f t="shared" ref="K69:K72" si="15">J69/H69*100</f>
        <v>0</v>
      </c>
    </row>
    <row r="70" spans="1:11" s="23" customFormat="1" ht="21" customHeight="1" x14ac:dyDescent="0.25">
      <c r="A70" s="34" t="s">
        <v>85</v>
      </c>
      <c r="B70" s="124">
        <f t="shared" si="0"/>
        <v>37</v>
      </c>
      <c r="C70" s="145" t="s">
        <v>214</v>
      </c>
      <c r="D70" s="106">
        <v>11432.5</v>
      </c>
      <c r="E70" s="68">
        <v>11432.5</v>
      </c>
      <c r="F70" s="106">
        <f t="shared" si="9"/>
        <v>0</v>
      </c>
      <c r="G70" s="68">
        <f t="shared" si="1"/>
        <v>0</v>
      </c>
      <c r="H70" s="106">
        <v>45948.899999999994</v>
      </c>
      <c r="I70" s="68">
        <v>45948.899999999994</v>
      </c>
      <c r="J70" s="106">
        <f t="shared" si="14"/>
        <v>0</v>
      </c>
      <c r="K70" s="68">
        <f t="shared" si="15"/>
        <v>0</v>
      </c>
    </row>
    <row r="71" spans="1:11" s="23" customFormat="1" ht="21" customHeight="1" x14ac:dyDescent="0.25">
      <c r="A71" s="33" t="s">
        <v>86</v>
      </c>
      <c r="B71" s="120">
        <f t="shared" si="0"/>
        <v>38</v>
      </c>
      <c r="C71" s="128" t="s">
        <v>215</v>
      </c>
      <c r="D71" s="107">
        <v>2524.4</v>
      </c>
      <c r="E71" s="69">
        <v>2524.4</v>
      </c>
      <c r="F71" s="107">
        <f t="shared" si="9"/>
        <v>0</v>
      </c>
      <c r="G71" s="69">
        <f t="shared" si="1"/>
        <v>0</v>
      </c>
      <c r="H71" s="107">
        <v>10496.5</v>
      </c>
      <c r="I71" s="69">
        <v>10496.5</v>
      </c>
      <c r="J71" s="107">
        <f t="shared" si="14"/>
        <v>0</v>
      </c>
      <c r="K71" s="69">
        <f t="shared" si="15"/>
        <v>0</v>
      </c>
    </row>
    <row r="72" spans="1:11" s="23" customFormat="1" ht="21" customHeight="1" x14ac:dyDescent="0.25">
      <c r="A72" s="33" t="s">
        <v>143</v>
      </c>
      <c r="B72" s="120">
        <f t="shared" si="0"/>
        <v>39</v>
      </c>
      <c r="C72" s="128" t="s">
        <v>216</v>
      </c>
      <c r="D72" s="107">
        <f t="shared" ref="D72:E72" si="16">SUM(D73:D77)</f>
        <v>62.199999999999996</v>
      </c>
      <c r="E72" s="69">
        <f t="shared" si="16"/>
        <v>62.199999999999996</v>
      </c>
      <c r="F72" s="107">
        <f t="shared" si="9"/>
        <v>0</v>
      </c>
      <c r="G72" s="69">
        <f t="shared" si="1"/>
        <v>0</v>
      </c>
      <c r="H72" s="107">
        <v>1173.7</v>
      </c>
      <c r="I72" s="69">
        <v>1173.7</v>
      </c>
      <c r="J72" s="107">
        <f t="shared" si="14"/>
        <v>0</v>
      </c>
      <c r="K72" s="69">
        <f t="shared" si="15"/>
        <v>0</v>
      </c>
    </row>
    <row r="73" spans="1:11" s="23" customFormat="1" ht="22.5" customHeight="1" x14ac:dyDescent="0.25">
      <c r="A73" s="32" t="s">
        <v>114</v>
      </c>
      <c r="B73" s="120">
        <f t="shared" si="0"/>
        <v>40</v>
      </c>
      <c r="C73" s="130" t="s">
        <v>232</v>
      </c>
      <c r="D73" s="111"/>
      <c r="E73" s="82"/>
      <c r="F73" s="115">
        <f t="shared" si="9"/>
        <v>0</v>
      </c>
      <c r="G73" s="82"/>
      <c r="H73" s="115">
        <v>637.79999999999995</v>
      </c>
      <c r="I73" s="79">
        <v>637.79999999999995</v>
      </c>
      <c r="J73" s="115">
        <f t="shared" si="14"/>
        <v>0</v>
      </c>
      <c r="K73" s="82"/>
    </row>
    <row r="74" spans="1:11" s="23" customFormat="1" ht="21.75" customHeight="1" x14ac:dyDescent="0.25">
      <c r="A74" s="32" t="s">
        <v>94</v>
      </c>
      <c r="B74" s="120">
        <f t="shared" si="0"/>
        <v>41</v>
      </c>
      <c r="C74" s="130" t="s">
        <v>233</v>
      </c>
      <c r="D74" s="111"/>
      <c r="E74" s="82"/>
      <c r="F74" s="115">
        <f t="shared" si="9"/>
        <v>0</v>
      </c>
      <c r="G74" s="82"/>
      <c r="H74" s="115">
        <v>180.7</v>
      </c>
      <c r="I74" s="79">
        <v>180.7</v>
      </c>
      <c r="J74" s="115">
        <f t="shared" si="14"/>
        <v>0</v>
      </c>
      <c r="K74" s="82"/>
    </row>
    <row r="75" spans="1:11" s="23" customFormat="1" ht="22.5" customHeight="1" x14ac:dyDescent="0.25">
      <c r="A75" s="32" t="s">
        <v>89</v>
      </c>
      <c r="B75" s="120">
        <f t="shared" si="0"/>
        <v>42</v>
      </c>
      <c r="C75" s="130" t="s">
        <v>234</v>
      </c>
      <c r="D75" s="111">
        <v>60.8</v>
      </c>
      <c r="E75" s="82">
        <v>60.8</v>
      </c>
      <c r="F75" s="115">
        <f t="shared" si="9"/>
        <v>0</v>
      </c>
      <c r="G75" s="82">
        <f t="shared" si="1"/>
        <v>0</v>
      </c>
      <c r="H75" s="115">
        <v>128.30000000000001</v>
      </c>
      <c r="I75" s="79">
        <v>128.30000000000001</v>
      </c>
      <c r="J75" s="115">
        <f t="shared" si="14"/>
        <v>0</v>
      </c>
      <c r="K75" s="82">
        <f t="shared" ref="K75" si="17">J75/H75*100</f>
        <v>0</v>
      </c>
    </row>
    <row r="76" spans="1:11" s="23" customFormat="1" ht="36.75" customHeight="1" x14ac:dyDescent="0.25">
      <c r="A76" s="32" t="s">
        <v>111</v>
      </c>
      <c r="B76" s="120">
        <f t="shared" si="0"/>
        <v>43</v>
      </c>
      <c r="C76" s="130" t="s">
        <v>235</v>
      </c>
      <c r="D76" s="111"/>
      <c r="E76" s="82"/>
      <c r="F76" s="115">
        <f t="shared" si="9"/>
        <v>0</v>
      </c>
      <c r="G76" s="82"/>
      <c r="H76" s="115">
        <v>0.1</v>
      </c>
      <c r="I76" s="79">
        <v>0.1</v>
      </c>
      <c r="J76" s="115">
        <f t="shared" si="14"/>
        <v>0</v>
      </c>
      <c r="K76" s="82"/>
    </row>
    <row r="77" spans="1:11" s="23" customFormat="1" ht="21.75" customHeight="1" x14ac:dyDescent="0.25">
      <c r="A77" s="32" t="s">
        <v>112</v>
      </c>
      <c r="B77" s="120">
        <f t="shared" si="0"/>
        <v>44</v>
      </c>
      <c r="C77" s="130" t="s">
        <v>236</v>
      </c>
      <c r="D77" s="111">
        <v>1.4</v>
      </c>
      <c r="E77" s="82">
        <v>1.4</v>
      </c>
      <c r="F77" s="115">
        <f t="shared" si="9"/>
        <v>0</v>
      </c>
      <c r="G77" s="82"/>
      <c r="H77" s="115">
        <v>226.79999999999998</v>
      </c>
      <c r="I77" s="79">
        <v>226.79999999999998</v>
      </c>
      <c r="J77" s="115">
        <f t="shared" si="14"/>
        <v>0</v>
      </c>
      <c r="K77" s="82"/>
    </row>
    <row r="78" spans="1:11" s="23" customFormat="1" ht="18" customHeight="1" x14ac:dyDescent="0.25">
      <c r="A78" s="33" t="s">
        <v>41</v>
      </c>
      <c r="B78" s="120">
        <f t="shared" si="0"/>
        <v>45</v>
      </c>
      <c r="C78" s="128" t="s">
        <v>217</v>
      </c>
      <c r="D78" s="107">
        <v>1017.2</v>
      </c>
      <c r="E78" s="69">
        <v>1017.2</v>
      </c>
      <c r="F78" s="107">
        <f t="shared" si="9"/>
        <v>0</v>
      </c>
      <c r="G78" s="69">
        <f t="shared" si="1"/>
        <v>0</v>
      </c>
      <c r="H78" s="107">
        <v>4011.8999999999996</v>
      </c>
      <c r="I78" s="69">
        <v>4011.8999999999996</v>
      </c>
      <c r="J78" s="107">
        <f t="shared" si="14"/>
        <v>0</v>
      </c>
      <c r="K78" s="69">
        <f t="shared" ref="K78:K81" si="18">J78/H78*100</f>
        <v>0</v>
      </c>
    </row>
    <row r="79" spans="1:11" s="23" customFormat="1" ht="18" customHeight="1" x14ac:dyDescent="0.25">
      <c r="A79" s="33" t="s">
        <v>42</v>
      </c>
      <c r="B79" s="120">
        <f t="shared" si="0"/>
        <v>46</v>
      </c>
      <c r="C79" s="128" t="s">
        <v>218</v>
      </c>
      <c r="D79" s="107">
        <v>368.4</v>
      </c>
      <c r="E79" s="69">
        <v>368.4</v>
      </c>
      <c r="F79" s="107">
        <f t="shared" si="9"/>
        <v>0</v>
      </c>
      <c r="G79" s="69">
        <f t="shared" si="1"/>
        <v>0</v>
      </c>
      <c r="H79" s="107">
        <v>1170.3000000000002</v>
      </c>
      <c r="I79" s="69">
        <v>1170.3000000000002</v>
      </c>
      <c r="J79" s="107">
        <f t="shared" si="14"/>
        <v>0</v>
      </c>
      <c r="K79" s="69">
        <f t="shared" si="18"/>
        <v>0</v>
      </c>
    </row>
    <row r="80" spans="1:11" s="23" customFormat="1" ht="18" customHeight="1" x14ac:dyDescent="0.25">
      <c r="A80" s="33" t="s">
        <v>144</v>
      </c>
      <c r="B80" s="120">
        <f t="shared" si="0"/>
        <v>47</v>
      </c>
      <c r="C80" s="128" t="s">
        <v>219</v>
      </c>
      <c r="D80" s="107">
        <f t="shared" ref="D80:E80" si="19">SUM(D81:D90)</f>
        <v>623.79999999999995</v>
      </c>
      <c r="E80" s="69">
        <f t="shared" si="19"/>
        <v>623.79999999999995</v>
      </c>
      <c r="F80" s="107">
        <f t="shared" si="9"/>
        <v>0</v>
      </c>
      <c r="G80" s="69">
        <f t="shared" si="1"/>
        <v>0</v>
      </c>
      <c r="H80" s="107">
        <v>2538.3000000000002</v>
      </c>
      <c r="I80" s="69">
        <v>2538.3000000000002</v>
      </c>
      <c r="J80" s="107">
        <f t="shared" si="14"/>
        <v>0</v>
      </c>
      <c r="K80" s="69">
        <f t="shared" si="18"/>
        <v>0</v>
      </c>
    </row>
    <row r="81" spans="1:11" s="23" customFormat="1" ht="18" customHeight="1" x14ac:dyDescent="0.25">
      <c r="A81" s="35" t="s">
        <v>115</v>
      </c>
      <c r="B81" s="120">
        <f t="shared" si="0"/>
        <v>48</v>
      </c>
      <c r="C81" s="130" t="s">
        <v>237</v>
      </c>
      <c r="D81" s="111">
        <v>386.2</v>
      </c>
      <c r="E81" s="82">
        <v>386.2</v>
      </c>
      <c r="F81" s="115">
        <f t="shared" si="9"/>
        <v>0</v>
      </c>
      <c r="G81" s="82">
        <f t="shared" si="1"/>
        <v>0</v>
      </c>
      <c r="H81" s="115">
        <v>1558.7</v>
      </c>
      <c r="I81" s="79">
        <v>1558.7</v>
      </c>
      <c r="J81" s="115">
        <f t="shared" si="14"/>
        <v>0</v>
      </c>
      <c r="K81" s="82">
        <f t="shared" si="18"/>
        <v>0</v>
      </c>
    </row>
    <row r="82" spans="1:11" s="23" customFormat="1" ht="18" customHeight="1" x14ac:dyDescent="0.25">
      <c r="A82" s="35" t="s">
        <v>117</v>
      </c>
      <c r="B82" s="120">
        <f t="shared" si="0"/>
        <v>49</v>
      </c>
      <c r="C82" s="130" t="s">
        <v>238</v>
      </c>
      <c r="D82" s="111">
        <v>0</v>
      </c>
      <c r="E82" s="82">
        <v>0</v>
      </c>
      <c r="F82" s="107">
        <f t="shared" si="9"/>
        <v>0</v>
      </c>
      <c r="G82" s="92"/>
      <c r="H82" s="115">
        <v>0</v>
      </c>
      <c r="I82" s="79">
        <v>0</v>
      </c>
      <c r="J82" s="107">
        <f t="shared" si="14"/>
        <v>0</v>
      </c>
      <c r="K82" s="92"/>
    </row>
    <row r="83" spans="1:11" s="23" customFormat="1" ht="18" customHeight="1" x14ac:dyDescent="0.25">
      <c r="A83" s="35" t="s">
        <v>116</v>
      </c>
      <c r="B83" s="120">
        <f t="shared" si="0"/>
        <v>50</v>
      </c>
      <c r="C83" s="130" t="s">
        <v>239</v>
      </c>
      <c r="D83" s="111">
        <v>7.2</v>
      </c>
      <c r="E83" s="82">
        <v>7.2</v>
      </c>
      <c r="F83" s="107">
        <f t="shared" si="9"/>
        <v>0</v>
      </c>
      <c r="G83" s="82"/>
      <c r="H83" s="115">
        <v>46</v>
      </c>
      <c r="I83" s="79">
        <v>46</v>
      </c>
      <c r="J83" s="107">
        <f t="shared" si="14"/>
        <v>0</v>
      </c>
      <c r="K83" s="82"/>
    </row>
    <row r="84" spans="1:11" s="23" customFormat="1" ht="18" customHeight="1" x14ac:dyDescent="0.25">
      <c r="A84" s="35" t="s">
        <v>90</v>
      </c>
      <c r="B84" s="120">
        <f t="shared" si="0"/>
        <v>51</v>
      </c>
      <c r="C84" s="130" t="s">
        <v>240</v>
      </c>
      <c r="D84" s="111">
        <v>0</v>
      </c>
      <c r="E84" s="82">
        <v>0</v>
      </c>
      <c r="F84" s="107">
        <f t="shared" si="9"/>
        <v>0</v>
      </c>
      <c r="G84" s="92"/>
      <c r="H84" s="115">
        <v>241.8</v>
      </c>
      <c r="I84" s="79">
        <v>241.8</v>
      </c>
      <c r="J84" s="107">
        <f t="shared" si="14"/>
        <v>0</v>
      </c>
      <c r="K84" s="92"/>
    </row>
    <row r="85" spans="1:11" s="23" customFormat="1" ht="18" customHeight="1" x14ac:dyDescent="0.25">
      <c r="A85" s="35" t="s">
        <v>91</v>
      </c>
      <c r="B85" s="120">
        <f t="shared" si="0"/>
        <v>52</v>
      </c>
      <c r="C85" s="130" t="s">
        <v>241</v>
      </c>
      <c r="D85" s="111"/>
      <c r="E85" s="82"/>
      <c r="F85" s="107">
        <f t="shared" si="9"/>
        <v>0</v>
      </c>
      <c r="G85" s="92"/>
      <c r="H85" s="115">
        <v>1.3</v>
      </c>
      <c r="I85" s="79">
        <v>1.3</v>
      </c>
      <c r="J85" s="107">
        <f t="shared" si="14"/>
        <v>0</v>
      </c>
      <c r="K85" s="92"/>
    </row>
    <row r="86" spans="1:11" s="23" customFormat="1" ht="33.75" customHeight="1" x14ac:dyDescent="0.25">
      <c r="A86" s="35" t="s">
        <v>103</v>
      </c>
      <c r="B86" s="120">
        <f t="shared" si="0"/>
        <v>53</v>
      </c>
      <c r="C86" s="130" t="s">
        <v>242</v>
      </c>
      <c r="D86" s="111">
        <v>60.5</v>
      </c>
      <c r="E86" s="82">
        <v>60.5</v>
      </c>
      <c r="F86" s="107">
        <f t="shared" si="9"/>
        <v>0</v>
      </c>
      <c r="G86" s="92"/>
      <c r="H86" s="115">
        <v>314.39999999999998</v>
      </c>
      <c r="I86" s="79">
        <v>314.39999999999998</v>
      </c>
      <c r="J86" s="107">
        <f t="shared" si="14"/>
        <v>0</v>
      </c>
      <c r="K86" s="92"/>
    </row>
    <row r="87" spans="1:11" s="23" customFormat="1" ht="18" customHeight="1" x14ac:dyDescent="0.25">
      <c r="A87" s="35" t="s">
        <v>92</v>
      </c>
      <c r="B87" s="120">
        <f t="shared" si="0"/>
        <v>54</v>
      </c>
      <c r="C87" s="130" t="s">
        <v>243</v>
      </c>
      <c r="D87" s="111">
        <v>0</v>
      </c>
      <c r="E87" s="82">
        <v>0</v>
      </c>
      <c r="F87" s="107">
        <f t="shared" si="9"/>
        <v>0</v>
      </c>
      <c r="G87" s="92"/>
      <c r="H87" s="115">
        <v>4</v>
      </c>
      <c r="I87" s="79">
        <v>4</v>
      </c>
      <c r="J87" s="107">
        <f t="shared" si="14"/>
        <v>0</v>
      </c>
      <c r="K87" s="92"/>
    </row>
    <row r="88" spans="1:11" s="23" customFormat="1" ht="18" customHeight="1" x14ac:dyDescent="0.25">
      <c r="A88" s="35" t="s">
        <v>93</v>
      </c>
      <c r="B88" s="120">
        <f t="shared" si="0"/>
        <v>55</v>
      </c>
      <c r="C88" s="130" t="s">
        <v>244</v>
      </c>
      <c r="D88" s="111">
        <v>0</v>
      </c>
      <c r="E88" s="82">
        <v>0</v>
      </c>
      <c r="F88" s="107">
        <f t="shared" si="9"/>
        <v>0</v>
      </c>
      <c r="G88" s="92"/>
      <c r="H88" s="115">
        <v>0</v>
      </c>
      <c r="I88" s="79">
        <v>0</v>
      </c>
      <c r="J88" s="107">
        <f t="shared" si="14"/>
        <v>0</v>
      </c>
      <c r="K88" s="92"/>
    </row>
    <row r="89" spans="1:11" s="23" customFormat="1" ht="18" customHeight="1" x14ac:dyDescent="0.25">
      <c r="A89" s="35" t="s">
        <v>95</v>
      </c>
      <c r="B89" s="120">
        <f t="shared" si="0"/>
        <v>56</v>
      </c>
      <c r="C89" s="130" t="s">
        <v>245</v>
      </c>
      <c r="D89" s="111">
        <v>7.5</v>
      </c>
      <c r="E89" s="82">
        <v>7.5</v>
      </c>
      <c r="F89" s="107">
        <f t="shared" si="9"/>
        <v>0</v>
      </c>
      <c r="G89" s="82">
        <f t="shared" si="1"/>
        <v>0</v>
      </c>
      <c r="H89" s="115">
        <v>94.1</v>
      </c>
      <c r="I89" s="79">
        <v>94.1</v>
      </c>
      <c r="J89" s="107">
        <f t="shared" si="14"/>
        <v>0</v>
      </c>
      <c r="K89" s="82">
        <f t="shared" ref="K89:K90" si="20">J89/H89*100</f>
        <v>0</v>
      </c>
    </row>
    <row r="90" spans="1:11" s="23" customFormat="1" ht="21.75" customHeight="1" x14ac:dyDescent="0.25">
      <c r="A90" s="35" t="s">
        <v>112</v>
      </c>
      <c r="B90" s="120">
        <f t="shared" si="0"/>
        <v>57</v>
      </c>
      <c r="C90" s="130" t="s">
        <v>246</v>
      </c>
      <c r="D90" s="111">
        <v>162.4</v>
      </c>
      <c r="E90" s="82">
        <v>162.4</v>
      </c>
      <c r="F90" s="107">
        <f t="shared" si="9"/>
        <v>0</v>
      </c>
      <c r="G90" s="82">
        <f t="shared" si="1"/>
        <v>0</v>
      </c>
      <c r="H90" s="115">
        <v>278</v>
      </c>
      <c r="I90" s="79">
        <v>278</v>
      </c>
      <c r="J90" s="107">
        <f t="shared" si="14"/>
        <v>0</v>
      </c>
      <c r="K90" s="82">
        <f t="shared" si="20"/>
        <v>0</v>
      </c>
    </row>
    <row r="91" spans="1:11" s="23" customFormat="1" ht="21" customHeight="1" x14ac:dyDescent="0.25">
      <c r="A91" s="33" t="s">
        <v>96</v>
      </c>
      <c r="B91" s="120">
        <f t="shared" si="0"/>
        <v>58</v>
      </c>
      <c r="C91" s="128" t="s">
        <v>212</v>
      </c>
      <c r="D91" s="107">
        <v>0</v>
      </c>
      <c r="E91" s="69">
        <v>0</v>
      </c>
      <c r="F91" s="107">
        <f t="shared" si="9"/>
        <v>0</v>
      </c>
      <c r="G91" s="90"/>
      <c r="H91" s="107">
        <v>0</v>
      </c>
      <c r="I91" s="69">
        <v>0</v>
      </c>
      <c r="J91" s="107">
        <f t="shared" si="14"/>
        <v>0</v>
      </c>
      <c r="K91" s="90"/>
    </row>
    <row r="92" spans="1:11" s="23" customFormat="1" ht="21" customHeight="1" x14ac:dyDescent="0.25">
      <c r="A92" s="33" t="s">
        <v>97</v>
      </c>
      <c r="B92" s="120">
        <f t="shared" si="0"/>
        <v>59</v>
      </c>
      <c r="C92" s="128" t="s">
        <v>220</v>
      </c>
      <c r="D92" s="107">
        <v>0.9</v>
      </c>
      <c r="E92" s="69">
        <v>0.9</v>
      </c>
      <c r="F92" s="107">
        <f t="shared" si="9"/>
        <v>0</v>
      </c>
      <c r="G92" s="69">
        <f t="shared" si="1"/>
        <v>0</v>
      </c>
      <c r="H92" s="107">
        <v>8.6</v>
      </c>
      <c r="I92" s="69">
        <v>8.6</v>
      </c>
      <c r="J92" s="107">
        <f t="shared" si="14"/>
        <v>0</v>
      </c>
      <c r="K92" s="69">
        <f t="shared" ref="K92" si="21">J92/H92*100</f>
        <v>0</v>
      </c>
    </row>
    <row r="93" spans="1:11" s="23" customFormat="1" ht="21" customHeight="1" x14ac:dyDescent="0.25">
      <c r="A93" s="33" t="s">
        <v>43</v>
      </c>
      <c r="B93" s="120">
        <f t="shared" si="0"/>
        <v>60</v>
      </c>
      <c r="C93" s="128" t="s">
        <v>221</v>
      </c>
      <c r="D93" s="107">
        <v>0</v>
      </c>
      <c r="E93" s="69">
        <v>0</v>
      </c>
      <c r="F93" s="107">
        <f t="shared" si="9"/>
        <v>0</v>
      </c>
      <c r="G93" s="90"/>
      <c r="H93" s="107">
        <v>0</v>
      </c>
      <c r="I93" s="69">
        <v>0</v>
      </c>
      <c r="J93" s="107">
        <f t="shared" si="14"/>
        <v>0</v>
      </c>
      <c r="K93" s="90"/>
    </row>
    <row r="94" spans="1:11" s="23" customFormat="1" ht="21" customHeight="1" x14ac:dyDescent="0.25">
      <c r="A94" s="33" t="s">
        <v>145</v>
      </c>
      <c r="B94" s="120">
        <f t="shared" si="0"/>
        <v>61</v>
      </c>
      <c r="C94" s="128" t="s">
        <v>222</v>
      </c>
      <c r="D94" s="107">
        <v>0</v>
      </c>
      <c r="E94" s="69">
        <v>0</v>
      </c>
      <c r="F94" s="107">
        <f t="shared" si="9"/>
        <v>0</v>
      </c>
      <c r="G94" s="90"/>
      <c r="H94" s="107">
        <v>0</v>
      </c>
      <c r="I94" s="69">
        <v>0</v>
      </c>
      <c r="J94" s="107">
        <f t="shared" si="14"/>
        <v>0</v>
      </c>
      <c r="K94" s="90"/>
    </row>
    <row r="95" spans="1:11" s="23" customFormat="1" ht="21" customHeight="1" thickBot="1" x14ac:dyDescent="0.3">
      <c r="A95" s="33" t="s">
        <v>146</v>
      </c>
      <c r="B95" s="121">
        <f t="shared" si="0"/>
        <v>62</v>
      </c>
      <c r="C95" s="150" t="s">
        <v>247</v>
      </c>
      <c r="D95" s="108">
        <v>145.9</v>
      </c>
      <c r="E95" s="70">
        <v>145.9</v>
      </c>
      <c r="F95" s="108">
        <f t="shared" si="9"/>
        <v>0</v>
      </c>
      <c r="G95" s="70"/>
      <c r="H95" s="108">
        <v>1344.8000000000002</v>
      </c>
      <c r="I95" s="70">
        <v>1344.8000000000002</v>
      </c>
      <c r="J95" s="108">
        <f t="shared" si="14"/>
        <v>0</v>
      </c>
      <c r="K95" s="70"/>
    </row>
    <row r="96" spans="1:11" s="23" customFormat="1" ht="21" customHeight="1" thickBot="1" x14ac:dyDescent="0.3">
      <c r="A96" s="46" t="s">
        <v>101</v>
      </c>
      <c r="B96" s="123">
        <f>B95+1</f>
        <v>63</v>
      </c>
      <c r="C96" s="155">
        <v>1130</v>
      </c>
      <c r="D96" s="112">
        <f>SUM(D97:D106)</f>
        <v>4905.2</v>
      </c>
      <c r="E96" s="71">
        <f>SUM(E97:E106)</f>
        <v>4905.2</v>
      </c>
      <c r="F96" s="112">
        <f t="shared" si="9"/>
        <v>0</v>
      </c>
      <c r="G96" s="71">
        <f t="shared" si="1"/>
        <v>0</v>
      </c>
      <c r="H96" s="112">
        <v>10392.099999999999</v>
      </c>
      <c r="I96" s="71">
        <v>10392.099999999999</v>
      </c>
      <c r="J96" s="112">
        <f t="shared" si="14"/>
        <v>0</v>
      </c>
      <c r="K96" s="71">
        <f t="shared" ref="K96" si="22">J96/H96*100</f>
        <v>0</v>
      </c>
    </row>
    <row r="97" spans="1:11" s="23" customFormat="1" ht="21" customHeight="1" x14ac:dyDescent="0.25">
      <c r="A97" s="34" t="s">
        <v>85</v>
      </c>
      <c r="B97" s="124">
        <f t="shared" si="0"/>
        <v>64</v>
      </c>
      <c r="C97" s="145" t="s">
        <v>248</v>
      </c>
      <c r="D97" s="106">
        <v>0</v>
      </c>
      <c r="E97" s="68">
        <v>0</v>
      </c>
      <c r="F97" s="106">
        <f t="shared" si="9"/>
        <v>0</v>
      </c>
      <c r="G97" s="89"/>
      <c r="H97" s="106">
        <v>0</v>
      </c>
      <c r="I97" s="68">
        <v>0</v>
      </c>
      <c r="J97" s="106">
        <f t="shared" si="14"/>
        <v>0</v>
      </c>
      <c r="K97" s="89"/>
    </row>
    <row r="98" spans="1:11" s="23" customFormat="1" ht="21" customHeight="1" x14ac:dyDescent="0.25">
      <c r="A98" s="33" t="s">
        <v>86</v>
      </c>
      <c r="B98" s="120">
        <f t="shared" si="0"/>
        <v>65</v>
      </c>
      <c r="C98" s="128" t="s">
        <v>249</v>
      </c>
      <c r="D98" s="107">
        <v>0</v>
      </c>
      <c r="E98" s="69">
        <v>0</v>
      </c>
      <c r="F98" s="107">
        <f t="shared" si="9"/>
        <v>0</v>
      </c>
      <c r="G98" s="90"/>
      <c r="H98" s="107">
        <v>0</v>
      </c>
      <c r="I98" s="69">
        <v>0</v>
      </c>
      <c r="J98" s="107">
        <f t="shared" si="14"/>
        <v>0</v>
      </c>
      <c r="K98" s="90"/>
    </row>
    <row r="99" spans="1:11" s="23" customFormat="1" ht="21" customHeight="1" x14ac:dyDescent="0.25">
      <c r="A99" s="33" t="s">
        <v>143</v>
      </c>
      <c r="B99" s="120">
        <f t="shared" si="0"/>
        <v>66</v>
      </c>
      <c r="C99" s="128" t="s">
        <v>250</v>
      </c>
      <c r="D99" s="107">
        <v>2652.2</v>
      </c>
      <c r="E99" s="69">
        <v>2652.2</v>
      </c>
      <c r="F99" s="107">
        <f t="shared" si="9"/>
        <v>0</v>
      </c>
      <c r="G99" s="69">
        <f t="shared" si="1"/>
        <v>0</v>
      </c>
      <c r="H99" s="107">
        <v>3611.2999999999997</v>
      </c>
      <c r="I99" s="69">
        <v>3611.2999999999997</v>
      </c>
      <c r="J99" s="107">
        <f t="shared" si="14"/>
        <v>0</v>
      </c>
      <c r="K99" s="69">
        <f t="shared" ref="K99:K100" si="23">J99/H99*100</f>
        <v>0</v>
      </c>
    </row>
    <row r="100" spans="1:11" s="23" customFormat="1" ht="21" customHeight="1" x14ac:dyDescent="0.25">
      <c r="A100" s="33" t="s">
        <v>41</v>
      </c>
      <c r="B100" s="120">
        <f t="shared" si="0"/>
        <v>67</v>
      </c>
      <c r="C100" s="128" t="s">
        <v>251</v>
      </c>
      <c r="D100" s="107">
        <v>1232.5999999999999</v>
      </c>
      <c r="E100" s="69">
        <v>1232.5999999999999</v>
      </c>
      <c r="F100" s="107">
        <f t="shared" si="9"/>
        <v>0</v>
      </c>
      <c r="G100" s="69">
        <f t="shared" ref="G100:G133" si="24">F100/D100*100</f>
        <v>0</v>
      </c>
      <c r="H100" s="107">
        <v>1550</v>
      </c>
      <c r="I100" s="69">
        <v>1550</v>
      </c>
      <c r="J100" s="107">
        <f t="shared" si="14"/>
        <v>0</v>
      </c>
      <c r="K100" s="69">
        <f t="shared" si="23"/>
        <v>0</v>
      </c>
    </row>
    <row r="101" spans="1:11" s="23" customFormat="1" ht="21" customHeight="1" x14ac:dyDescent="0.25">
      <c r="A101" s="33" t="s">
        <v>42</v>
      </c>
      <c r="B101" s="120">
        <f t="shared" si="0"/>
        <v>68</v>
      </c>
      <c r="C101" s="128" t="s">
        <v>252</v>
      </c>
      <c r="D101" s="107">
        <v>0</v>
      </c>
      <c r="E101" s="69">
        <v>0</v>
      </c>
      <c r="F101" s="107">
        <f t="shared" si="9"/>
        <v>0</v>
      </c>
      <c r="G101" s="90" t="s">
        <v>277</v>
      </c>
      <c r="H101" s="107">
        <v>0.7</v>
      </c>
      <c r="I101" s="69">
        <v>0.7</v>
      </c>
      <c r="J101" s="107">
        <f t="shared" si="14"/>
        <v>0</v>
      </c>
      <c r="K101" s="90" t="s">
        <v>277</v>
      </c>
    </row>
    <row r="102" spans="1:11" s="23" customFormat="1" ht="21" customHeight="1" x14ac:dyDescent="0.25">
      <c r="A102" s="33" t="s">
        <v>144</v>
      </c>
      <c r="B102" s="120">
        <f t="shared" si="0"/>
        <v>69</v>
      </c>
      <c r="C102" s="128" t="s">
        <v>253</v>
      </c>
      <c r="D102" s="107">
        <v>276.39999999999998</v>
      </c>
      <c r="E102" s="69">
        <v>276.39999999999998</v>
      </c>
      <c r="F102" s="107">
        <f t="shared" si="9"/>
        <v>0</v>
      </c>
      <c r="G102" s="69">
        <f t="shared" si="24"/>
        <v>0</v>
      </c>
      <c r="H102" s="107">
        <v>788.2</v>
      </c>
      <c r="I102" s="69">
        <v>788.2</v>
      </c>
      <c r="J102" s="107">
        <f t="shared" si="14"/>
        <v>0</v>
      </c>
      <c r="K102" s="69">
        <f t="shared" ref="K102" si="25">J102/H102*100</f>
        <v>0</v>
      </c>
    </row>
    <row r="103" spans="1:11" s="23" customFormat="1" ht="21" customHeight="1" x14ac:dyDescent="0.25">
      <c r="A103" s="33" t="s">
        <v>96</v>
      </c>
      <c r="B103" s="120">
        <f t="shared" si="0"/>
        <v>70</v>
      </c>
      <c r="C103" s="128" t="s">
        <v>254</v>
      </c>
      <c r="D103" s="107">
        <v>0</v>
      </c>
      <c r="E103" s="69">
        <v>0</v>
      </c>
      <c r="F103" s="107">
        <f t="shared" si="9"/>
        <v>0</v>
      </c>
      <c r="G103" s="90"/>
      <c r="H103" s="107">
        <v>0</v>
      </c>
      <c r="I103" s="69">
        <v>0</v>
      </c>
      <c r="J103" s="107">
        <f t="shared" si="14"/>
        <v>0</v>
      </c>
      <c r="K103" s="90"/>
    </row>
    <row r="104" spans="1:11" s="23" customFormat="1" ht="21" customHeight="1" x14ac:dyDescent="0.25">
      <c r="A104" s="33" t="s">
        <v>97</v>
      </c>
      <c r="B104" s="120">
        <f t="shared" si="0"/>
        <v>71</v>
      </c>
      <c r="C104" s="128" t="s">
        <v>255</v>
      </c>
      <c r="D104" s="107">
        <v>0</v>
      </c>
      <c r="E104" s="69">
        <v>0</v>
      </c>
      <c r="F104" s="107">
        <f t="shared" si="9"/>
        <v>0</v>
      </c>
      <c r="G104" s="90"/>
      <c r="H104" s="107">
        <v>0</v>
      </c>
      <c r="I104" s="69">
        <v>0</v>
      </c>
      <c r="J104" s="107">
        <f t="shared" si="14"/>
        <v>0</v>
      </c>
      <c r="K104" s="90"/>
    </row>
    <row r="105" spans="1:11" s="23" customFormat="1" ht="21" customHeight="1" x14ac:dyDescent="0.25">
      <c r="A105" s="33" t="s">
        <v>43</v>
      </c>
      <c r="B105" s="120">
        <f t="shared" si="0"/>
        <v>72</v>
      </c>
      <c r="C105" s="128" t="s">
        <v>256</v>
      </c>
      <c r="D105" s="107">
        <v>0</v>
      </c>
      <c r="E105" s="69">
        <v>0</v>
      </c>
      <c r="F105" s="107">
        <f t="shared" si="9"/>
        <v>0</v>
      </c>
      <c r="G105" s="90"/>
      <c r="H105" s="107">
        <v>0</v>
      </c>
      <c r="I105" s="69">
        <v>0</v>
      </c>
      <c r="J105" s="107">
        <f t="shared" si="14"/>
        <v>0</v>
      </c>
      <c r="K105" s="90"/>
    </row>
    <row r="106" spans="1:11" s="23" customFormat="1" ht="21" customHeight="1" thickBot="1" x14ac:dyDescent="0.3">
      <c r="A106" s="33" t="s">
        <v>145</v>
      </c>
      <c r="B106" s="121">
        <f t="shared" ref="B106" si="26">B105+1</f>
        <v>73</v>
      </c>
      <c r="C106" s="150" t="s">
        <v>257</v>
      </c>
      <c r="D106" s="108">
        <v>744</v>
      </c>
      <c r="E106" s="70">
        <v>744</v>
      </c>
      <c r="F106" s="108">
        <f t="shared" si="9"/>
        <v>0</v>
      </c>
      <c r="G106" s="70">
        <f t="shared" si="24"/>
        <v>0</v>
      </c>
      <c r="H106" s="108">
        <v>4441.8999999999996</v>
      </c>
      <c r="I106" s="70">
        <v>4441.8999999999996</v>
      </c>
      <c r="J106" s="108">
        <f t="shared" si="14"/>
        <v>0</v>
      </c>
      <c r="K106" s="70">
        <f t="shared" ref="K106:K107" si="27">J106/H106*100</f>
        <v>0</v>
      </c>
    </row>
    <row r="107" spans="1:11" s="23" customFormat="1" ht="21" customHeight="1" thickBot="1" x14ac:dyDescent="0.3">
      <c r="A107" s="46" t="s">
        <v>155</v>
      </c>
      <c r="B107" s="123">
        <f>B106+1</f>
        <v>74</v>
      </c>
      <c r="C107" s="155">
        <v>1140</v>
      </c>
      <c r="D107" s="112">
        <f t="shared" ref="D107" si="28">D108+D119+D125</f>
        <v>9270.9</v>
      </c>
      <c r="E107" s="71">
        <f t="shared" ref="E107" si="29">E108+E119+E125</f>
        <v>14613.2</v>
      </c>
      <c r="F107" s="112">
        <f t="shared" si="9"/>
        <v>-5342.3000000000011</v>
      </c>
      <c r="G107" s="71">
        <f t="shared" si="24"/>
        <v>-57.624394611094942</v>
      </c>
      <c r="H107" s="112">
        <v>24781.1</v>
      </c>
      <c r="I107" s="71">
        <f>I108+I119+I125</f>
        <v>20166.599999999999</v>
      </c>
      <c r="J107" s="112">
        <f t="shared" si="14"/>
        <v>4614.5</v>
      </c>
      <c r="K107" s="71">
        <f t="shared" si="27"/>
        <v>18.621045877705189</v>
      </c>
    </row>
    <row r="108" spans="1:11" s="23" customFormat="1" ht="21" customHeight="1" thickBot="1" x14ac:dyDescent="0.3">
      <c r="A108" s="46" t="s">
        <v>156</v>
      </c>
      <c r="B108" s="123">
        <f>B107+1</f>
        <v>75</v>
      </c>
      <c r="C108" s="155">
        <v>1150</v>
      </c>
      <c r="D108" s="112">
        <f t="shared" ref="D108" si="30">SUM(D109:D118)</f>
        <v>92.4</v>
      </c>
      <c r="E108" s="71">
        <f t="shared" ref="E108" si="31">SUM(E109:E118)</f>
        <v>247</v>
      </c>
      <c r="F108" s="112">
        <f t="shared" si="9"/>
        <v>-154.6</v>
      </c>
      <c r="G108" s="71"/>
      <c r="H108" s="112">
        <v>910</v>
      </c>
      <c r="I108" s="71">
        <f>663+E108</f>
        <v>910</v>
      </c>
      <c r="J108" s="112">
        <f t="shared" si="14"/>
        <v>0</v>
      </c>
      <c r="K108" s="71"/>
    </row>
    <row r="109" spans="1:11" s="23" customFormat="1" ht="21" customHeight="1" x14ac:dyDescent="0.25">
      <c r="A109" s="34" t="s">
        <v>85</v>
      </c>
      <c r="B109" s="124">
        <f>B108+1</f>
        <v>76</v>
      </c>
      <c r="C109" s="145" t="s">
        <v>107</v>
      </c>
      <c r="D109" s="106">
        <v>0</v>
      </c>
      <c r="E109" s="68">
        <v>0</v>
      </c>
      <c r="F109" s="106">
        <f t="shared" si="9"/>
        <v>0</v>
      </c>
      <c r="G109" s="89"/>
      <c r="H109" s="106">
        <v>480</v>
      </c>
      <c r="I109" s="68">
        <f>0+480</f>
        <v>480</v>
      </c>
      <c r="J109" s="106">
        <f t="shared" si="14"/>
        <v>0</v>
      </c>
      <c r="K109" s="89"/>
    </row>
    <row r="110" spans="1:11" s="23" customFormat="1" ht="21" customHeight="1" x14ac:dyDescent="0.25">
      <c r="A110" s="33" t="s">
        <v>86</v>
      </c>
      <c r="B110" s="120">
        <f t="shared" ref="B110:B175" si="32">B109+1</f>
        <v>77</v>
      </c>
      <c r="C110" s="128" t="s">
        <v>159</v>
      </c>
      <c r="D110" s="107">
        <v>0</v>
      </c>
      <c r="E110" s="69">
        <v>104.6</v>
      </c>
      <c r="F110" s="107">
        <f t="shared" si="9"/>
        <v>-104.6</v>
      </c>
      <c r="G110" s="90"/>
      <c r="H110" s="107">
        <v>105.6</v>
      </c>
      <c r="I110" s="69">
        <v>105.6</v>
      </c>
      <c r="J110" s="107">
        <f t="shared" si="14"/>
        <v>0</v>
      </c>
      <c r="K110" s="90"/>
    </row>
    <row r="111" spans="1:11" s="23" customFormat="1" ht="21" customHeight="1" x14ac:dyDescent="0.25">
      <c r="A111" s="33" t="s">
        <v>143</v>
      </c>
      <c r="B111" s="120">
        <f t="shared" si="32"/>
        <v>78</v>
      </c>
      <c r="C111" s="128" t="s">
        <v>160</v>
      </c>
      <c r="D111" s="107">
        <v>92.4</v>
      </c>
      <c r="E111" s="69">
        <v>92.4</v>
      </c>
      <c r="F111" s="107">
        <f t="shared" si="9"/>
        <v>0</v>
      </c>
      <c r="G111" s="90"/>
      <c r="H111" s="107">
        <v>274.39999999999998</v>
      </c>
      <c r="I111" s="69">
        <v>274.39999999999998</v>
      </c>
      <c r="J111" s="107">
        <f t="shared" si="14"/>
        <v>0</v>
      </c>
      <c r="K111" s="90"/>
    </row>
    <row r="112" spans="1:11" s="23" customFormat="1" ht="21" customHeight="1" x14ac:dyDescent="0.25">
      <c r="A112" s="33" t="s">
        <v>41</v>
      </c>
      <c r="B112" s="120">
        <f t="shared" si="32"/>
        <v>79</v>
      </c>
      <c r="C112" s="128" t="s">
        <v>223</v>
      </c>
      <c r="D112" s="107">
        <v>0</v>
      </c>
      <c r="E112" s="69">
        <v>50</v>
      </c>
      <c r="F112" s="107">
        <f t="shared" si="9"/>
        <v>-50</v>
      </c>
      <c r="G112" s="90"/>
      <c r="H112" s="107">
        <v>50</v>
      </c>
      <c r="I112" s="69">
        <v>50</v>
      </c>
      <c r="J112" s="107">
        <f t="shared" si="14"/>
        <v>0</v>
      </c>
      <c r="K112" s="90"/>
    </row>
    <row r="113" spans="1:11" s="23" customFormat="1" ht="21" customHeight="1" x14ac:dyDescent="0.25">
      <c r="A113" s="33" t="s">
        <v>42</v>
      </c>
      <c r="B113" s="120">
        <f t="shared" si="32"/>
        <v>80</v>
      </c>
      <c r="C113" s="128" t="s">
        <v>224</v>
      </c>
      <c r="D113" s="107">
        <v>0</v>
      </c>
      <c r="E113" s="69">
        <v>0</v>
      </c>
      <c r="F113" s="107">
        <f t="shared" si="9"/>
        <v>0</v>
      </c>
      <c r="G113" s="90" t="s">
        <v>277</v>
      </c>
      <c r="H113" s="107">
        <v>0</v>
      </c>
      <c r="I113" s="69">
        <v>0</v>
      </c>
      <c r="J113" s="107">
        <f t="shared" si="14"/>
        <v>0</v>
      </c>
      <c r="K113" s="90" t="s">
        <v>277</v>
      </c>
    </row>
    <row r="114" spans="1:11" s="23" customFormat="1" ht="21" customHeight="1" x14ac:dyDescent="0.25">
      <c r="A114" s="33" t="s">
        <v>144</v>
      </c>
      <c r="B114" s="120">
        <f t="shared" si="32"/>
        <v>81</v>
      </c>
      <c r="C114" s="128" t="s">
        <v>258</v>
      </c>
      <c r="D114" s="107">
        <v>0</v>
      </c>
      <c r="E114" s="69">
        <v>0</v>
      </c>
      <c r="F114" s="107">
        <f t="shared" si="9"/>
        <v>0</v>
      </c>
      <c r="G114" s="90" t="s">
        <v>277</v>
      </c>
      <c r="H114" s="107">
        <v>0</v>
      </c>
      <c r="I114" s="69">
        <v>0</v>
      </c>
      <c r="J114" s="107">
        <f t="shared" si="14"/>
        <v>0</v>
      </c>
      <c r="K114" s="90" t="s">
        <v>277</v>
      </c>
    </row>
    <row r="115" spans="1:11" s="23" customFormat="1" ht="21" customHeight="1" x14ac:dyDescent="0.25">
      <c r="A115" s="33" t="s">
        <v>96</v>
      </c>
      <c r="B115" s="120">
        <f t="shared" si="32"/>
        <v>82</v>
      </c>
      <c r="C115" s="128" t="s">
        <v>259</v>
      </c>
      <c r="D115" s="107">
        <v>0</v>
      </c>
      <c r="E115" s="69">
        <v>0</v>
      </c>
      <c r="F115" s="107">
        <f t="shared" si="9"/>
        <v>0</v>
      </c>
      <c r="G115" s="90"/>
      <c r="H115" s="107">
        <v>0</v>
      </c>
      <c r="I115" s="69">
        <v>0</v>
      </c>
      <c r="J115" s="107">
        <f t="shared" si="14"/>
        <v>0</v>
      </c>
      <c r="K115" s="90"/>
    </row>
    <row r="116" spans="1:11" s="23" customFormat="1" ht="21" customHeight="1" x14ac:dyDescent="0.25">
      <c r="A116" s="33" t="s">
        <v>97</v>
      </c>
      <c r="B116" s="120">
        <f t="shared" si="32"/>
        <v>83</v>
      </c>
      <c r="C116" s="128" t="s">
        <v>260</v>
      </c>
      <c r="D116" s="107">
        <v>0</v>
      </c>
      <c r="E116" s="69">
        <v>0</v>
      </c>
      <c r="F116" s="107">
        <f t="shared" si="9"/>
        <v>0</v>
      </c>
      <c r="G116" s="90"/>
      <c r="H116" s="107">
        <v>0</v>
      </c>
      <c r="I116" s="69">
        <v>0</v>
      </c>
      <c r="J116" s="107">
        <f t="shared" si="14"/>
        <v>0</v>
      </c>
      <c r="K116" s="90"/>
    </row>
    <row r="117" spans="1:11" s="23" customFormat="1" ht="21" customHeight="1" thickBot="1" x14ac:dyDescent="0.3">
      <c r="A117" s="33" t="s">
        <v>43</v>
      </c>
      <c r="B117" s="121">
        <f t="shared" si="32"/>
        <v>84</v>
      </c>
      <c r="C117" s="150" t="s">
        <v>261</v>
      </c>
      <c r="D117" s="108">
        <v>0</v>
      </c>
      <c r="E117" s="70">
        <v>0</v>
      </c>
      <c r="F117" s="108">
        <f t="shared" ref="F117" si="33">D117-E117</f>
        <v>0</v>
      </c>
      <c r="G117" s="96"/>
      <c r="H117" s="108">
        <v>0</v>
      </c>
      <c r="I117" s="70">
        <v>0</v>
      </c>
      <c r="J117" s="108">
        <f t="shared" si="14"/>
        <v>0</v>
      </c>
      <c r="K117" s="96"/>
    </row>
    <row r="118" spans="1:11" s="23" customFormat="1" ht="21" customHeight="1" thickBot="1" x14ac:dyDescent="0.3">
      <c r="A118" s="37" t="s">
        <v>145</v>
      </c>
      <c r="B118" s="160">
        <f t="shared" si="32"/>
        <v>85</v>
      </c>
      <c r="C118" s="161" t="s">
        <v>262</v>
      </c>
      <c r="D118" s="162">
        <v>0</v>
      </c>
      <c r="E118" s="75">
        <v>0</v>
      </c>
      <c r="F118" s="162">
        <f t="shared" si="9"/>
        <v>0</v>
      </c>
      <c r="G118" s="163"/>
      <c r="H118" s="162">
        <v>0</v>
      </c>
      <c r="I118" s="75">
        <v>0</v>
      </c>
      <c r="J118" s="162">
        <f t="shared" si="14"/>
        <v>0</v>
      </c>
      <c r="K118" s="163"/>
    </row>
    <row r="119" spans="1:11" s="23" customFormat="1" ht="21" customHeight="1" thickBot="1" x14ac:dyDescent="0.3">
      <c r="A119" s="46" t="s">
        <v>228</v>
      </c>
      <c r="B119" s="123">
        <f t="shared" si="32"/>
        <v>86</v>
      </c>
      <c r="C119" s="164">
        <v>1160</v>
      </c>
      <c r="D119" s="165">
        <f t="shared" ref="D119" si="34">D120+D121+D122+D123+D124</f>
        <v>6370</v>
      </c>
      <c r="E119" s="166">
        <f t="shared" ref="E119" si="35">E120+E121+E122+E123+E124</f>
        <v>8628.4</v>
      </c>
      <c r="F119" s="165">
        <f t="shared" ref="F119:F180" si="36">D119-E119</f>
        <v>-2258.3999999999996</v>
      </c>
      <c r="G119" s="166">
        <f t="shared" si="24"/>
        <v>-35.453689167974879</v>
      </c>
      <c r="H119" s="165">
        <v>14241</v>
      </c>
      <c r="I119" s="166">
        <f>I120+I121+I122+I123+I124</f>
        <v>10113.9</v>
      </c>
      <c r="J119" s="165">
        <f t="shared" si="14"/>
        <v>4127.1000000000004</v>
      </c>
      <c r="K119" s="166">
        <f t="shared" ref="K119:K121" si="37">J119/H119*100</f>
        <v>28.980408679165791</v>
      </c>
    </row>
    <row r="120" spans="1:11" s="23" customFormat="1" ht="22.5" customHeight="1" x14ac:dyDescent="0.25">
      <c r="A120" s="38" t="s">
        <v>118</v>
      </c>
      <c r="B120" s="124">
        <f t="shared" si="32"/>
        <v>87</v>
      </c>
      <c r="C120" s="158" t="s">
        <v>225</v>
      </c>
      <c r="D120" s="113">
        <v>5794.5</v>
      </c>
      <c r="E120" s="81">
        <v>7935</v>
      </c>
      <c r="F120" s="106">
        <f t="shared" si="9"/>
        <v>-2140.5</v>
      </c>
      <c r="G120" s="81">
        <f t="shared" si="24"/>
        <v>-36.940201915609627</v>
      </c>
      <c r="H120" s="159">
        <v>11991</v>
      </c>
      <c r="I120" s="81">
        <f>68.5+E120</f>
        <v>8003.5</v>
      </c>
      <c r="J120" s="106">
        <f t="shared" si="14"/>
        <v>3987.5</v>
      </c>
      <c r="K120" s="81">
        <f t="shared" si="37"/>
        <v>33.254107247101992</v>
      </c>
    </row>
    <row r="121" spans="1:11" s="23" customFormat="1" ht="22.5" customHeight="1" x14ac:dyDescent="0.25">
      <c r="A121" s="32" t="s">
        <v>119</v>
      </c>
      <c r="B121" s="120">
        <f t="shared" si="32"/>
        <v>88</v>
      </c>
      <c r="C121" s="130" t="s">
        <v>226</v>
      </c>
      <c r="D121" s="111">
        <v>77.7</v>
      </c>
      <c r="E121" s="82">
        <v>51.3</v>
      </c>
      <c r="F121" s="107">
        <f t="shared" ref="F121:F124" si="38">D121-E121</f>
        <v>26.400000000000006</v>
      </c>
      <c r="G121" s="82">
        <f t="shared" si="24"/>
        <v>33.97683397683398</v>
      </c>
      <c r="H121" s="115">
        <v>320</v>
      </c>
      <c r="I121" s="82">
        <f>241.2+E121+0.1</f>
        <v>292.60000000000002</v>
      </c>
      <c r="J121" s="107">
        <f t="shared" si="14"/>
        <v>27.399999999999977</v>
      </c>
      <c r="K121" s="82">
        <f t="shared" si="37"/>
        <v>8.5624999999999929</v>
      </c>
    </row>
    <row r="122" spans="1:11" s="23" customFormat="1" ht="22.5" customHeight="1" x14ac:dyDescent="0.25">
      <c r="A122" s="32" t="s">
        <v>120</v>
      </c>
      <c r="B122" s="120">
        <f t="shared" si="32"/>
        <v>89</v>
      </c>
      <c r="C122" s="130" t="s">
        <v>227</v>
      </c>
      <c r="D122" s="111">
        <v>453.6</v>
      </c>
      <c r="E122" s="82">
        <v>579.5</v>
      </c>
      <c r="F122" s="107">
        <f t="shared" si="38"/>
        <v>-125.89999999999998</v>
      </c>
      <c r="G122" s="92" t="s">
        <v>277</v>
      </c>
      <c r="H122" s="115">
        <v>1770</v>
      </c>
      <c r="I122" s="82">
        <f>1119.8+E122</f>
        <v>1699.3</v>
      </c>
      <c r="J122" s="107">
        <f t="shared" si="14"/>
        <v>70.700000000000045</v>
      </c>
      <c r="K122" s="92" t="s">
        <v>277</v>
      </c>
    </row>
    <row r="123" spans="1:11" s="23" customFormat="1" ht="22.5" customHeight="1" x14ac:dyDescent="0.25">
      <c r="A123" s="32" t="s">
        <v>121</v>
      </c>
      <c r="B123" s="120">
        <f t="shared" si="32"/>
        <v>90</v>
      </c>
      <c r="C123" s="130" t="s">
        <v>263</v>
      </c>
      <c r="D123" s="111">
        <v>0</v>
      </c>
      <c r="E123" s="82">
        <v>0</v>
      </c>
      <c r="F123" s="107">
        <f t="shared" si="38"/>
        <v>0</v>
      </c>
      <c r="G123" s="92"/>
      <c r="H123" s="115">
        <v>0</v>
      </c>
      <c r="I123" s="82">
        <v>0</v>
      </c>
      <c r="J123" s="107">
        <f t="shared" si="14"/>
        <v>0</v>
      </c>
      <c r="K123" s="92"/>
    </row>
    <row r="124" spans="1:11" s="23" customFormat="1" ht="40.5" customHeight="1" thickBot="1" x14ac:dyDescent="0.3">
      <c r="A124" s="39" t="s">
        <v>157</v>
      </c>
      <c r="B124" s="121">
        <f t="shared" si="32"/>
        <v>91</v>
      </c>
      <c r="C124" s="156" t="s">
        <v>264</v>
      </c>
      <c r="D124" s="114">
        <v>44.2</v>
      </c>
      <c r="E124" s="83">
        <v>62.6</v>
      </c>
      <c r="F124" s="108">
        <f t="shared" si="38"/>
        <v>-18.399999999999999</v>
      </c>
      <c r="G124" s="83">
        <f t="shared" si="24"/>
        <v>-41.628959276018094</v>
      </c>
      <c r="H124" s="157">
        <v>160</v>
      </c>
      <c r="I124" s="83">
        <f>55.9+E124</f>
        <v>118.5</v>
      </c>
      <c r="J124" s="108">
        <f t="shared" si="14"/>
        <v>41.5</v>
      </c>
      <c r="K124" s="83">
        <f t="shared" ref="K124" si="39">J124/H124*100</f>
        <v>25.937500000000004</v>
      </c>
    </row>
    <row r="125" spans="1:11" s="23" customFormat="1" ht="23.25" customHeight="1" thickBot="1" x14ac:dyDescent="0.3">
      <c r="A125" s="46" t="s">
        <v>158</v>
      </c>
      <c r="B125" s="123">
        <f t="shared" si="32"/>
        <v>92</v>
      </c>
      <c r="C125" s="155">
        <v>1170</v>
      </c>
      <c r="D125" s="112">
        <f t="shared" ref="D125" si="40">D126+D127+D128</f>
        <v>2808.5</v>
      </c>
      <c r="E125" s="71">
        <f t="shared" ref="E125" si="41">E126+E127+E128</f>
        <v>5737.8</v>
      </c>
      <c r="F125" s="112">
        <f t="shared" si="36"/>
        <v>-2929.3</v>
      </c>
      <c r="G125" s="71"/>
      <c r="H125" s="112">
        <v>9630.0999999999985</v>
      </c>
      <c r="I125" s="71">
        <f t="shared" ref="I125" si="42">I126+I127+I128</f>
        <v>9142.7000000000007</v>
      </c>
      <c r="J125" s="112">
        <f t="shared" si="14"/>
        <v>487.39999999999782</v>
      </c>
      <c r="K125" s="71"/>
    </row>
    <row r="126" spans="1:11" s="23" customFormat="1" ht="24.75" customHeight="1" x14ac:dyDescent="0.25">
      <c r="A126" s="38" t="s">
        <v>98</v>
      </c>
      <c r="B126" s="124">
        <f t="shared" si="32"/>
        <v>93</v>
      </c>
      <c r="C126" s="158" t="s">
        <v>265</v>
      </c>
      <c r="D126" s="113">
        <v>2808.5</v>
      </c>
      <c r="E126" s="81">
        <v>5737.8</v>
      </c>
      <c r="F126" s="106">
        <f t="shared" si="36"/>
        <v>-2929.3</v>
      </c>
      <c r="G126" s="81"/>
      <c r="H126" s="159">
        <v>9142.7000000000007</v>
      </c>
      <c r="I126" s="81">
        <v>9142.7000000000007</v>
      </c>
      <c r="J126" s="106">
        <f t="shared" si="14"/>
        <v>0</v>
      </c>
      <c r="K126" s="81"/>
    </row>
    <row r="127" spans="1:11" s="23" customFormat="1" ht="24.75" customHeight="1" x14ac:dyDescent="0.25">
      <c r="A127" s="32" t="s">
        <v>99</v>
      </c>
      <c r="B127" s="120">
        <f t="shared" si="32"/>
        <v>94</v>
      </c>
      <c r="C127" s="130" t="s">
        <v>266</v>
      </c>
      <c r="D127" s="111">
        <v>0</v>
      </c>
      <c r="E127" s="82">
        <v>0</v>
      </c>
      <c r="F127" s="107">
        <f t="shared" si="36"/>
        <v>0</v>
      </c>
      <c r="G127" s="92" t="s">
        <v>277</v>
      </c>
      <c r="H127" s="115">
        <v>487.4</v>
      </c>
      <c r="I127" s="82">
        <v>0</v>
      </c>
      <c r="J127" s="107">
        <f t="shared" si="14"/>
        <v>487.4</v>
      </c>
      <c r="K127" s="92" t="s">
        <v>277</v>
      </c>
    </row>
    <row r="128" spans="1:11" s="23" customFormat="1" ht="24.75" customHeight="1" thickBot="1" x14ac:dyDescent="0.3">
      <c r="A128" s="39" t="s">
        <v>100</v>
      </c>
      <c r="B128" s="121">
        <f t="shared" si="32"/>
        <v>95</v>
      </c>
      <c r="C128" s="130" t="s">
        <v>267</v>
      </c>
      <c r="D128" s="111">
        <v>0</v>
      </c>
      <c r="E128" s="82">
        <v>0</v>
      </c>
      <c r="F128" s="107">
        <f t="shared" si="36"/>
        <v>0</v>
      </c>
      <c r="G128" s="92"/>
      <c r="H128" s="115">
        <v>0</v>
      </c>
      <c r="I128" s="82">
        <v>0</v>
      </c>
      <c r="J128" s="107">
        <f t="shared" si="14"/>
        <v>0</v>
      </c>
      <c r="K128" s="92"/>
    </row>
    <row r="129" spans="1:11" s="23" customFormat="1" ht="27.75" customHeight="1" thickBot="1" x14ac:dyDescent="0.3">
      <c r="A129" s="36" t="s">
        <v>200</v>
      </c>
      <c r="B129" s="118">
        <f t="shared" si="32"/>
        <v>96</v>
      </c>
      <c r="C129" s="128">
        <v>1180</v>
      </c>
      <c r="D129" s="116">
        <f>D51+D37-D69</f>
        <v>318.10000000000218</v>
      </c>
      <c r="E129" s="90">
        <f>E37+E51-E69</f>
        <v>318.10000000000218</v>
      </c>
      <c r="F129" s="107">
        <f t="shared" si="36"/>
        <v>0</v>
      </c>
      <c r="G129" s="90" t="s">
        <v>277</v>
      </c>
      <c r="H129" s="133">
        <v>465.8</v>
      </c>
      <c r="I129" s="90">
        <f>I37+I51-I69</f>
        <v>465.80000000000291</v>
      </c>
      <c r="J129" s="107">
        <f t="shared" si="14"/>
        <v>-2.8990143619012088E-12</v>
      </c>
      <c r="K129" s="90" t="s">
        <v>277</v>
      </c>
    </row>
    <row r="130" spans="1:11" s="23" customFormat="1" ht="36" customHeight="1" thickBot="1" x14ac:dyDescent="0.3">
      <c r="A130" s="34" t="s">
        <v>204</v>
      </c>
      <c r="B130" s="125">
        <f t="shared" si="32"/>
        <v>97</v>
      </c>
      <c r="C130" s="150">
        <v>1190</v>
      </c>
      <c r="D130" s="151">
        <f t="shared" ref="D130" si="43">D52+D43-D96</f>
        <v>-388.69999999999982</v>
      </c>
      <c r="E130" s="96">
        <f>E43+E52-E96</f>
        <v>-388.69999999999982</v>
      </c>
      <c r="F130" s="108">
        <f t="shared" si="36"/>
        <v>0</v>
      </c>
      <c r="G130" s="96" t="s">
        <v>277</v>
      </c>
      <c r="H130" s="167">
        <v>306.5</v>
      </c>
      <c r="I130" s="96">
        <f>I52+I43-I96+I46</f>
        <v>311.5</v>
      </c>
      <c r="J130" s="108">
        <f t="shared" si="14"/>
        <v>-5</v>
      </c>
      <c r="K130" s="96" t="s">
        <v>277</v>
      </c>
    </row>
    <row r="131" spans="1:11" s="23" customFormat="1" ht="48.75" customHeight="1" thickBot="1" x14ac:dyDescent="0.3">
      <c r="A131" s="41" t="s">
        <v>161</v>
      </c>
      <c r="B131" s="123">
        <f t="shared" si="32"/>
        <v>98</v>
      </c>
      <c r="C131" s="143">
        <v>1200</v>
      </c>
      <c r="D131" s="168">
        <f>-2765.7</f>
        <v>-2765.7</v>
      </c>
      <c r="E131" s="73">
        <f>E35-E53+E172</f>
        <v>1194.1000000000015</v>
      </c>
      <c r="F131" s="154">
        <f>D131-E131</f>
        <v>-3959.8000000000011</v>
      </c>
      <c r="G131" s="73">
        <f t="shared" si="24"/>
        <v>143.17532631883435</v>
      </c>
      <c r="H131" s="154">
        <f>-2765.7</f>
        <v>-2765.7</v>
      </c>
      <c r="I131" s="73">
        <f>-1380.2</f>
        <v>-1380.2</v>
      </c>
      <c r="J131" s="154">
        <f>H131-I131</f>
        <v>-1385.4999999999998</v>
      </c>
      <c r="K131" s="73">
        <f t="shared" ref="K131:K133" si="44">J131/H131*100</f>
        <v>50.095816610622975</v>
      </c>
    </row>
    <row r="132" spans="1:11" s="23" customFormat="1" ht="25.5" customHeight="1" thickBot="1" x14ac:dyDescent="0.3">
      <c r="A132" s="41" t="s">
        <v>44</v>
      </c>
      <c r="B132" s="123">
        <f t="shared" si="32"/>
        <v>99</v>
      </c>
      <c r="C132" s="143">
        <v>1210</v>
      </c>
      <c r="D132" s="154">
        <v>27633.5</v>
      </c>
      <c r="E132" s="73">
        <f>E35+E172</f>
        <v>36935.599999999999</v>
      </c>
      <c r="F132" s="154">
        <f t="shared" si="36"/>
        <v>-9302.0999999999985</v>
      </c>
      <c r="G132" s="73">
        <f t="shared" si="24"/>
        <v>-33.662402518682029</v>
      </c>
      <c r="H132" s="154">
        <v>99362.9</v>
      </c>
      <c r="I132" s="73">
        <f>I35+I172</f>
        <v>96013.1</v>
      </c>
      <c r="J132" s="154">
        <f t="shared" ref="J132:J134" si="45">H132-I132</f>
        <v>3349.7999999999884</v>
      </c>
      <c r="K132" s="73">
        <f t="shared" si="44"/>
        <v>3.3712784147805555</v>
      </c>
    </row>
    <row r="133" spans="1:11" s="23" customFormat="1" ht="24.75" customHeight="1" thickBot="1" x14ac:dyDescent="0.3">
      <c r="A133" s="40" t="s">
        <v>45</v>
      </c>
      <c r="B133" s="123">
        <f t="shared" si="32"/>
        <v>100</v>
      </c>
      <c r="C133" s="143">
        <v>1220</v>
      </c>
      <c r="D133" s="154">
        <v>27633.5</v>
      </c>
      <c r="E133" s="73">
        <f>E53+E131</f>
        <v>36935.599999999999</v>
      </c>
      <c r="F133" s="154">
        <f t="shared" si="36"/>
        <v>-9302.0999999999985</v>
      </c>
      <c r="G133" s="73">
        <f t="shared" si="24"/>
        <v>-33.662402518682029</v>
      </c>
      <c r="H133" s="154">
        <v>99362.9</v>
      </c>
      <c r="I133" s="73">
        <f>I53+I131</f>
        <v>96013.10000000002</v>
      </c>
      <c r="J133" s="154">
        <f t="shared" si="45"/>
        <v>3349.7999999999738</v>
      </c>
      <c r="K133" s="73">
        <f t="shared" si="44"/>
        <v>3.3712784147805408</v>
      </c>
    </row>
    <row r="134" spans="1:11" s="23" customFormat="1" ht="22.5" customHeight="1" thickBot="1" x14ac:dyDescent="0.3">
      <c r="A134" s="40" t="s">
        <v>46</v>
      </c>
      <c r="B134" s="123">
        <f>B133+1</f>
        <v>101</v>
      </c>
      <c r="C134" s="143">
        <v>1230</v>
      </c>
      <c r="D134" s="154">
        <f>SUM(D132-D133)</f>
        <v>0</v>
      </c>
      <c r="E134" s="73">
        <f>SUM(E132-E133)</f>
        <v>0</v>
      </c>
      <c r="F134" s="154">
        <f t="shared" si="36"/>
        <v>0</v>
      </c>
      <c r="G134" s="93" t="s">
        <v>277</v>
      </c>
      <c r="H134" s="154">
        <v>0</v>
      </c>
      <c r="I134" s="73">
        <v>0</v>
      </c>
      <c r="J134" s="154">
        <f t="shared" si="45"/>
        <v>0</v>
      </c>
      <c r="K134" s="93" t="s">
        <v>277</v>
      </c>
    </row>
    <row r="135" spans="1:11" s="23" customFormat="1" ht="25.5" customHeight="1" thickBot="1" x14ac:dyDescent="0.3">
      <c r="A135" s="41" t="s">
        <v>47</v>
      </c>
      <c r="B135" s="123">
        <f t="shared" si="32"/>
        <v>102</v>
      </c>
      <c r="C135" s="143">
        <v>2000</v>
      </c>
      <c r="D135" s="154"/>
      <c r="E135" s="73"/>
      <c r="F135" s="154"/>
      <c r="G135" s="73"/>
      <c r="H135" s="112"/>
      <c r="I135" s="73"/>
      <c r="J135" s="154"/>
      <c r="K135" s="73"/>
    </row>
    <row r="136" spans="1:11" s="23" customFormat="1" ht="44.25" customHeight="1" x14ac:dyDescent="0.25">
      <c r="A136" s="33" t="s">
        <v>48</v>
      </c>
      <c r="B136" s="124">
        <f t="shared" si="32"/>
        <v>103</v>
      </c>
      <c r="C136" s="145">
        <v>2010</v>
      </c>
      <c r="D136" s="169" t="s">
        <v>277</v>
      </c>
      <c r="E136" s="170" t="s">
        <v>277</v>
      </c>
      <c r="F136" s="171" t="s">
        <v>277</v>
      </c>
      <c r="G136" s="170" t="s">
        <v>277</v>
      </c>
      <c r="H136" s="169" t="s">
        <v>277</v>
      </c>
      <c r="I136" s="170" t="s">
        <v>277</v>
      </c>
      <c r="J136" s="171" t="s">
        <v>277</v>
      </c>
      <c r="K136" s="170" t="s">
        <v>277</v>
      </c>
    </row>
    <row r="137" spans="1:11" s="23" customFormat="1" ht="44.25" customHeight="1" x14ac:dyDescent="0.25">
      <c r="A137" s="33" t="s">
        <v>49</v>
      </c>
      <c r="B137" s="120">
        <f t="shared" si="32"/>
        <v>104</v>
      </c>
      <c r="C137" s="128">
        <v>2020</v>
      </c>
      <c r="D137" s="134" t="s">
        <v>277</v>
      </c>
      <c r="E137" s="137" t="s">
        <v>277</v>
      </c>
      <c r="F137" s="139" t="s">
        <v>277</v>
      </c>
      <c r="G137" s="137" t="s">
        <v>277</v>
      </c>
      <c r="H137" s="134" t="s">
        <v>277</v>
      </c>
      <c r="I137" s="137" t="s">
        <v>277</v>
      </c>
      <c r="J137" s="139" t="s">
        <v>277</v>
      </c>
      <c r="K137" s="137" t="s">
        <v>277</v>
      </c>
    </row>
    <row r="138" spans="1:11" s="23" customFormat="1" ht="22.5" customHeight="1" x14ac:dyDescent="0.25">
      <c r="A138" s="33" t="s">
        <v>50</v>
      </c>
      <c r="B138" s="120">
        <f t="shared" si="32"/>
        <v>105</v>
      </c>
      <c r="C138" s="128">
        <v>2030</v>
      </c>
      <c r="D138" s="134" t="s">
        <v>277</v>
      </c>
      <c r="E138" s="137" t="s">
        <v>277</v>
      </c>
      <c r="F138" s="139" t="s">
        <v>277</v>
      </c>
      <c r="G138" s="137" t="s">
        <v>277</v>
      </c>
      <c r="H138" s="134" t="s">
        <v>277</v>
      </c>
      <c r="I138" s="137" t="s">
        <v>277</v>
      </c>
      <c r="J138" s="139" t="s">
        <v>277</v>
      </c>
      <c r="K138" s="137" t="s">
        <v>277</v>
      </c>
    </row>
    <row r="139" spans="1:11" s="44" customFormat="1" ht="22.5" customHeight="1" thickBot="1" x14ac:dyDescent="0.3">
      <c r="A139" s="37" t="s">
        <v>51</v>
      </c>
      <c r="B139" s="122">
        <f t="shared" si="32"/>
        <v>106</v>
      </c>
      <c r="C139" s="150">
        <v>2040</v>
      </c>
      <c r="D139" s="181" t="s">
        <v>277</v>
      </c>
      <c r="E139" s="182" t="s">
        <v>277</v>
      </c>
      <c r="F139" s="183" t="s">
        <v>277</v>
      </c>
      <c r="G139" s="182" t="s">
        <v>277</v>
      </c>
      <c r="H139" s="181" t="s">
        <v>277</v>
      </c>
      <c r="I139" s="182" t="s">
        <v>277</v>
      </c>
      <c r="J139" s="183" t="s">
        <v>277</v>
      </c>
      <c r="K139" s="182" t="s">
        <v>277</v>
      </c>
    </row>
    <row r="140" spans="1:11" s="23" customFormat="1" ht="22.5" customHeight="1" thickBot="1" x14ac:dyDescent="0.3">
      <c r="A140" s="41" t="s">
        <v>52</v>
      </c>
      <c r="B140" s="123">
        <f t="shared" si="32"/>
        <v>107</v>
      </c>
      <c r="C140" s="143">
        <v>3000</v>
      </c>
      <c r="D140" s="154"/>
      <c r="E140" s="73"/>
      <c r="F140" s="154"/>
      <c r="G140" s="73"/>
      <c r="H140" s="154"/>
      <c r="I140" s="73"/>
      <c r="J140" s="154"/>
      <c r="K140" s="73"/>
    </row>
    <row r="141" spans="1:11" s="23" customFormat="1" ht="22.5" customHeight="1" x14ac:dyDescent="0.25">
      <c r="A141" s="34" t="s">
        <v>53</v>
      </c>
      <c r="B141" s="119">
        <f t="shared" si="32"/>
        <v>108</v>
      </c>
      <c r="C141" s="145">
        <v>3010</v>
      </c>
      <c r="D141" s="106">
        <v>0</v>
      </c>
      <c r="E141" s="68">
        <v>0</v>
      </c>
      <c r="F141" s="106">
        <f t="shared" ref="F141:F150" si="46">D141-E141</f>
        <v>0</v>
      </c>
      <c r="G141" s="89"/>
      <c r="H141" s="106">
        <v>0</v>
      </c>
      <c r="I141" s="68">
        <v>0</v>
      </c>
      <c r="J141" s="106">
        <f t="shared" ref="J141:J150" si="47">H141-I141</f>
        <v>0</v>
      </c>
      <c r="K141" s="89"/>
    </row>
    <row r="142" spans="1:11" s="23" customFormat="1" ht="44.25" customHeight="1" x14ac:dyDescent="0.25">
      <c r="A142" s="47" t="s">
        <v>54</v>
      </c>
      <c r="B142" s="120">
        <f t="shared" si="32"/>
        <v>109</v>
      </c>
      <c r="C142" s="128">
        <v>3020</v>
      </c>
      <c r="D142" s="115">
        <v>0</v>
      </c>
      <c r="E142" s="79">
        <v>0</v>
      </c>
      <c r="F142" s="107">
        <f t="shared" si="46"/>
        <v>0</v>
      </c>
      <c r="G142" s="94"/>
      <c r="H142" s="115">
        <v>0</v>
      </c>
      <c r="I142" s="79">
        <v>0</v>
      </c>
      <c r="J142" s="107">
        <f t="shared" si="47"/>
        <v>0</v>
      </c>
      <c r="K142" s="94"/>
    </row>
    <row r="143" spans="1:11" s="23" customFormat="1" ht="22.5" customHeight="1" x14ac:dyDescent="0.25">
      <c r="A143" s="33" t="s">
        <v>55</v>
      </c>
      <c r="B143" s="120">
        <f t="shared" si="32"/>
        <v>110</v>
      </c>
      <c r="C143" s="128">
        <v>3030</v>
      </c>
      <c r="D143" s="107">
        <f t="shared" ref="D143:E143" si="48">SUM(D144:D149)</f>
        <v>5583.5</v>
      </c>
      <c r="E143" s="69">
        <f t="shared" si="48"/>
        <v>5583.5</v>
      </c>
      <c r="F143" s="107">
        <f t="shared" si="46"/>
        <v>0</v>
      </c>
      <c r="G143" s="90"/>
      <c r="H143" s="107">
        <v>12618.7</v>
      </c>
      <c r="I143" s="69">
        <v>12618.7</v>
      </c>
      <c r="J143" s="107">
        <f t="shared" si="47"/>
        <v>0</v>
      </c>
      <c r="K143" s="90"/>
    </row>
    <row r="144" spans="1:11" s="44" customFormat="1" ht="22.5" customHeight="1" x14ac:dyDescent="0.25">
      <c r="A144" s="47" t="s">
        <v>56</v>
      </c>
      <c r="B144" s="120">
        <f t="shared" si="32"/>
        <v>111</v>
      </c>
      <c r="C144" s="128" t="s">
        <v>162</v>
      </c>
      <c r="D144" s="115">
        <v>0</v>
      </c>
      <c r="E144" s="79">
        <v>0</v>
      </c>
      <c r="F144" s="107">
        <f t="shared" si="46"/>
        <v>0</v>
      </c>
      <c r="G144" s="94"/>
      <c r="H144" s="115">
        <v>0</v>
      </c>
      <c r="I144" s="79">
        <v>0</v>
      </c>
      <c r="J144" s="107">
        <f t="shared" si="47"/>
        <v>0</v>
      </c>
      <c r="K144" s="94"/>
    </row>
    <row r="145" spans="1:11" s="23" customFormat="1" ht="22.5" customHeight="1" x14ac:dyDescent="0.25">
      <c r="A145" s="47" t="s">
        <v>57</v>
      </c>
      <c r="B145" s="120">
        <f t="shared" si="32"/>
        <v>112</v>
      </c>
      <c r="C145" s="128" t="s">
        <v>163</v>
      </c>
      <c r="D145" s="115">
        <v>5583.5</v>
      </c>
      <c r="E145" s="79">
        <v>5583.5</v>
      </c>
      <c r="F145" s="107">
        <f t="shared" si="46"/>
        <v>0</v>
      </c>
      <c r="G145" s="94"/>
      <c r="H145" s="115">
        <v>11322.2</v>
      </c>
      <c r="I145" s="79">
        <v>11322.2</v>
      </c>
      <c r="J145" s="107">
        <f t="shared" si="47"/>
        <v>0</v>
      </c>
      <c r="K145" s="94"/>
    </row>
    <row r="146" spans="1:11" s="23" customFormat="1" ht="45.75" customHeight="1" x14ac:dyDescent="0.25">
      <c r="A146" s="47" t="s">
        <v>58</v>
      </c>
      <c r="B146" s="120">
        <f t="shared" si="32"/>
        <v>113</v>
      </c>
      <c r="C146" s="128" t="s">
        <v>164</v>
      </c>
      <c r="D146" s="115">
        <v>0</v>
      </c>
      <c r="E146" s="79">
        <v>0</v>
      </c>
      <c r="F146" s="107">
        <f t="shared" si="46"/>
        <v>0</v>
      </c>
      <c r="G146" s="94"/>
      <c r="H146" s="115">
        <v>0</v>
      </c>
      <c r="I146" s="79">
        <v>0</v>
      </c>
      <c r="J146" s="107">
        <f t="shared" si="47"/>
        <v>0</v>
      </c>
      <c r="K146" s="94"/>
    </row>
    <row r="147" spans="1:11" s="23" customFormat="1" ht="22.5" customHeight="1" x14ac:dyDescent="0.25">
      <c r="A147" s="47" t="s">
        <v>59</v>
      </c>
      <c r="B147" s="120">
        <f t="shared" si="32"/>
        <v>114</v>
      </c>
      <c r="C147" s="128" t="s">
        <v>165</v>
      </c>
      <c r="D147" s="115">
        <v>0</v>
      </c>
      <c r="E147" s="79">
        <v>0</v>
      </c>
      <c r="F147" s="107">
        <f t="shared" si="46"/>
        <v>0</v>
      </c>
      <c r="G147" s="95"/>
      <c r="H147" s="115">
        <v>1296.5</v>
      </c>
      <c r="I147" s="79">
        <v>1296.5</v>
      </c>
      <c r="J147" s="107">
        <f t="shared" si="47"/>
        <v>0</v>
      </c>
      <c r="K147" s="95"/>
    </row>
    <row r="148" spans="1:11" s="23" customFormat="1" ht="45.75" customHeight="1" x14ac:dyDescent="0.25">
      <c r="A148" s="47" t="s">
        <v>60</v>
      </c>
      <c r="B148" s="120">
        <f t="shared" si="32"/>
        <v>115</v>
      </c>
      <c r="C148" s="128" t="s">
        <v>166</v>
      </c>
      <c r="D148" s="115">
        <v>0</v>
      </c>
      <c r="E148" s="79">
        <v>0</v>
      </c>
      <c r="F148" s="107">
        <f t="shared" si="46"/>
        <v>0</v>
      </c>
      <c r="G148" s="94"/>
      <c r="H148" s="115">
        <v>0</v>
      </c>
      <c r="I148" s="79">
        <v>0</v>
      </c>
      <c r="J148" s="107">
        <f t="shared" si="47"/>
        <v>0</v>
      </c>
      <c r="K148" s="94"/>
    </row>
    <row r="149" spans="1:11" s="23" customFormat="1" ht="22.5" customHeight="1" x14ac:dyDescent="0.25">
      <c r="A149" s="47" t="s">
        <v>61</v>
      </c>
      <c r="B149" s="120">
        <f t="shared" si="32"/>
        <v>116</v>
      </c>
      <c r="C149" s="128" t="s">
        <v>167</v>
      </c>
      <c r="D149" s="115">
        <v>0</v>
      </c>
      <c r="E149" s="79">
        <v>0</v>
      </c>
      <c r="F149" s="107">
        <f t="shared" si="46"/>
        <v>0</v>
      </c>
      <c r="G149" s="94"/>
      <c r="H149" s="115">
        <v>0</v>
      </c>
      <c r="I149" s="79">
        <v>0</v>
      </c>
      <c r="J149" s="107">
        <f t="shared" si="47"/>
        <v>0</v>
      </c>
      <c r="K149" s="94"/>
    </row>
    <row r="150" spans="1:11" s="23" customFormat="1" ht="22.5" customHeight="1" thickBot="1" x14ac:dyDescent="0.3">
      <c r="A150" s="37" t="s">
        <v>108</v>
      </c>
      <c r="B150" s="122">
        <f t="shared" si="32"/>
        <v>117</v>
      </c>
      <c r="C150" s="128">
        <v>3040</v>
      </c>
      <c r="D150" s="108">
        <v>0</v>
      </c>
      <c r="E150" s="70">
        <v>0</v>
      </c>
      <c r="F150" s="108">
        <f t="shared" si="46"/>
        <v>0</v>
      </c>
      <c r="G150" s="96"/>
      <c r="H150" s="108">
        <v>0</v>
      </c>
      <c r="I150" s="70">
        <v>0</v>
      </c>
      <c r="J150" s="108">
        <f t="shared" si="47"/>
        <v>0</v>
      </c>
      <c r="K150" s="96"/>
    </row>
    <row r="151" spans="1:11" s="23" customFormat="1" ht="22.5" customHeight="1" thickBot="1" x14ac:dyDescent="0.3">
      <c r="A151" s="41" t="s">
        <v>122</v>
      </c>
      <c r="B151" s="123">
        <f t="shared" si="32"/>
        <v>118</v>
      </c>
      <c r="C151" s="180">
        <v>4000</v>
      </c>
      <c r="D151" s="117">
        <v>29784</v>
      </c>
      <c r="E151" s="73">
        <v>29784</v>
      </c>
      <c r="F151" s="154"/>
      <c r="G151" s="73"/>
      <c r="H151" s="154">
        <v>29784</v>
      </c>
      <c r="I151" s="73">
        <v>29784</v>
      </c>
      <c r="J151" s="154"/>
      <c r="K151" s="73"/>
    </row>
    <row r="152" spans="1:11" s="23" customFormat="1" ht="22.5" customHeight="1" thickBot="1" x14ac:dyDescent="0.3">
      <c r="A152" s="41" t="s">
        <v>123</v>
      </c>
      <c r="B152" s="123">
        <f t="shared" si="32"/>
        <v>119</v>
      </c>
      <c r="C152" s="143">
        <v>5000</v>
      </c>
      <c r="D152" s="154"/>
      <c r="E152" s="73"/>
      <c r="F152" s="112"/>
      <c r="G152" s="73"/>
      <c r="H152" s="112"/>
      <c r="I152" s="73"/>
      <c r="J152" s="112"/>
      <c r="K152" s="73"/>
    </row>
    <row r="153" spans="1:11" s="23" customFormat="1" ht="22.5" customHeight="1" x14ac:dyDescent="0.25">
      <c r="A153" s="33" t="s">
        <v>62</v>
      </c>
      <c r="B153" s="119">
        <f t="shared" si="32"/>
        <v>120</v>
      </c>
      <c r="C153" s="145">
        <v>5010</v>
      </c>
      <c r="D153" s="106">
        <f t="shared" ref="D153" si="49">D154+D155+D156</f>
        <v>0</v>
      </c>
      <c r="E153" s="68">
        <f>E154+E155+E156</f>
        <v>0</v>
      </c>
      <c r="F153" s="106">
        <f t="shared" ref="F153:F162" si="50">D153-E153</f>
        <v>0</v>
      </c>
      <c r="G153" s="89"/>
      <c r="H153" s="106">
        <v>0</v>
      </c>
      <c r="I153" s="68">
        <f>I154+I155+I156</f>
        <v>0</v>
      </c>
      <c r="J153" s="106">
        <f t="shared" ref="J153:J162" si="51">H153-I153</f>
        <v>0</v>
      </c>
      <c r="K153" s="89"/>
    </row>
    <row r="154" spans="1:11" s="24" customFormat="1" ht="22.5" customHeight="1" x14ac:dyDescent="0.25">
      <c r="A154" s="47" t="s">
        <v>63</v>
      </c>
      <c r="B154" s="120">
        <f t="shared" si="32"/>
        <v>121</v>
      </c>
      <c r="C154" s="128" t="s">
        <v>168</v>
      </c>
      <c r="D154" s="115">
        <v>0</v>
      </c>
      <c r="E154" s="79">
        <v>0</v>
      </c>
      <c r="F154" s="107">
        <f t="shared" si="50"/>
        <v>0</v>
      </c>
      <c r="G154" s="94"/>
      <c r="H154" s="115">
        <v>0</v>
      </c>
      <c r="I154" s="79">
        <v>0</v>
      </c>
      <c r="J154" s="107">
        <f t="shared" si="51"/>
        <v>0</v>
      </c>
      <c r="K154" s="94"/>
    </row>
    <row r="155" spans="1:11" s="44" customFormat="1" ht="22.5" customHeight="1" x14ac:dyDescent="0.25">
      <c r="A155" s="47" t="s">
        <v>64</v>
      </c>
      <c r="B155" s="120">
        <f t="shared" si="32"/>
        <v>122</v>
      </c>
      <c r="C155" s="128" t="s">
        <v>169</v>
      </c>
      <c r="D155" s="115">
        <v>0</v>
      </c>
      <c r="E155" s="79">
        <v>0</v>
      </c>
      <c r="F155" s="107">
        <f t="shared" si="50"/>
        <v>0</v>
      </c>
      <c r="G155" s="94"/>
      <c r="H155" s="115">
        <v>0</v>
      </c>
      <c r="I155" s="79">
        <v>0</v>
      </c>
      <c r="J155" s="107">
        <f t="shared" si="51"/>
        <v>0</v>
      </c>
      <c r="K155" s="94"/>
    </row>
    <row r="156" spans="1:11" s="44" customFormat="1" ht="22.5" customHeight="1" x14ac:dyDescent="0.25">
      <c r="A156" s="47" t="s">
        <v>65</v>
      </c>
      <c r="B156" s="120">
        <f t="shared" si="32"/>
        <v>123</v>
      </c>
      <c r="C156" s="128" t="s">
        <v>170</v>
      </c>
      <c r="D156" s="115">
        <v>0</v>
      </c>
      <c r="E156" s="79">
        <v>0</v>
      </c>
      <c r="F156" s="107">
        <f t="shared" si="50"/>
        <v>0</v>
      </c>
      <c r="G156" s="94"/>
      <c r="H156" s="115">
        <v>0</v>
      </c>
      <c r="I156" s="79">
        <v>0</v>
      </c>
      <c r="J156" s="107">
        <f t="shared" si="51"/>
        <v>0</v>
      </c>
      <c r="K156" s="94"/>
    </row>
    <row r="157" spans="1:11" s="23" customFormat="1" ht="22.5" customHeight="1" x14ac:dyDescent="0.25">
      <c r="A157" s="33" t="s">
        <v>66</v>
      </c>
      <c r="B157" s="120">
        <f t="shared" si="32"/>
        <v>124</v>
      </c>
      <c r="C157" s="128">
        <v>5020</v>
      </c>
      <c r="D157" s="107">
        <v>0</v>
      </c>
      <c r="E157" s="69">
        <v>0</v>
      </c>
      <c r="F157" s="107">
        <f t="shared" si="50"/>
        <v>0</v>
      </c>
      <c r="G157" s="90"/>
      <c r="H157" s="107">
        <v>0</v>
      </c>
      <c r="I157" s="69">
        <v>0</v>
      </c>
      <c r="J157" s="107">
        <f t="shared" si="51"/>
        <v>0</v>
      </c>
      <c r="K157" s="90"/>
    </row>
    <row r="158" spans="1:11" s="23" customFormat="1" ht="22.5" customHeight="1" x14ac:dyDescent="0.25">
      <c r="A158" s="33" t="s">
        <v>67</v>
      </c>
      <c r="B158" s="120">
        <f t="shared" si="32"/>
        <v>125</v>
      </c>
      <c r="C158" s="128">
        <v>5030</v>
      </c>
      <c r="D158" s="107">
        <f t="shared" ref="D158" si="52">D159+D160+D161</f>
        <v>0</v>
      </c>
      <c r="E158" s="69">
        <f>E159+E160+E161</f>
        <v>0</v>
      </c>
      <c r="F158" s="107">
        <f t="shared" si="50"/>
        <v>0</v>
      </c>
      <c r="G158" s="90"/>
      <c r="H158" s="107">
        <v>0</v>
      </c>
      <c r="I158" s="69">
        <f>I159+I160+I161</f>
        <v>0</v>
      </c>
      <c r="J158" s="107">
        <f t="shared" si="51"/>
        <v>0</v>
      </c>
      <c r="K158" s="90"/>
    </row>
    <row r="159" spans="1:11" s="23" customFormat="1" ht="22.5" customHeight="1" x14ac:dyDescent="0.25">
      <c r="A159" s="47" t="s">
        <v>63</v>
      </c>
      <c r="B159" s="120">
        <f t="shared" si="32"/>
        <v>126</v>
      </c>
      <c r="C159" s="128" t="s">
        <v>171</v>
      </c>
      <c r="D159" s="115">
        <v>0</v>
      </c>
      <c r="E159" s="79">
        <v>0</v>
      </c>
      <c r="F159" s="107">
        <f t="shared" si="50"/>
        <v>0</v>
      </c>
      <c r="G159" s="94"/>
      <c r="H159" s="115">
        <v>0</v>
      </c>
      <c r="I159" s="79">
        <v>0</v>
      </c>
      <c r="J159" s="107">
        <f t="shared" si="51"/>
        <v>0</v>
      </c>
      <c r="K159" s="94"/>
    </row>
    <row r="160" spans="1:11" s="23" customFormat="1" ht="22.5" customHeight="1" x14ac:dyDescent="0.25">
      <c r="A160" s="47" t="s">
        <v>64</v>
      </c>
      <c r="B160" s="120">
        <f t="shared" si="32"/>
        <v>127</v>
      </c>
      <c r="C160" s="128" t="s">
        <v>172</v>
      </c>
      <c r="D160" s="115">
        <v>0</v>
      </c>
      <c r="E160" s="79">
        <v>0</v>
      </c>
      <c r="F160" s="107">
        <f t="shared" si="50"/>
        <v>0</v>
      </c>
      <c r="G160" s="94"/>
      <c r="H160" s="115">
        <v>0</v>
      </c>
      <c r="I160" s="79">
        <v>0</v>
      </c>
      <c r="J160" s="107">
        <f t="shared" si="51"/>
        <v>0</v>
      </c>
      <c r="K160" s="94"/>
    </row>
    <row r="161" spans="1:11" s="23" customFormat="1" ht="22.5" customHeight="1" x14ac:dyDescent="0.25">
      <c r="A161" s="47" t="s">
        <v>65</v>
      </c>
      <c r="B161" s="120">
        <f t="shared" si="32"/>
        <v>128</v>
      </c>
      <c r="C161" s="128" t="s">
        <v>173</v>
      </c>
      <c r="D161" s="115">
        <v>0</v>
      </c>
      <c r="E161" s="79">
        <v>0</v>
      </c>
      <c r="F161" s="107">
        <f t="shared" si="50"/>
        <v>0</v>
      </c>
      <c r="G161" s="94"/>
      <c r="H161" s="115">
        <v>0</v>
      </c>
      <c r="I161" s="79">
        <v>0</v>
      </c>
      <c r="J161" s="107">
        <f t="shared" si="51"/>
        <v>0</v>
      </c>
      <c r="K161" s="94"/>
    </row>
    <row r="162" spans="1:11" s="23" customFormat="1" ht="22.5" customHeight="1" thickBot="1" x14ac:dyDescent="0.3">
      <c r="A162" s="33" t="s">
        <v>174</v>
      </c>
      <c r="B162" s="122">
        <f t="shared" si="32"/>
        <v>129</v>
      </c>
      <c r="C162" s="150">
        <v>5040</v>
      </c>
      <c r="D162" s="108">
        <v>0</v>
      </c>
      <c r="E162" s="70">
        <v>0</v>
      </c>
      <c r="F162" s="108">
        <f t="shared" si="50"/>
        <v>0</v>
      </c>
      <c r="G162" s="96"/>
      <c r="H162" s="108">
        <v>0</v>
      </c>
      <c r="I162" s="70">
        <v>0</v>
      </c>
      <c r="J162" s="108">
        <f t="shared" si="51"/>
        <v>0</v>
      </c>
      <c r="K162" s="96"/>
    </row>
    <row r="163" spans="1:11" s="23" customFormat="1" ht="22.5" customHeight="1" thickBot="1" x14ac:dyDescent="0.3">
      <c r="A163" s="41" t="s">
        <v>124</v>
      </c>
      <c r="B163" s="123">
        <f t="shared" si="32"/>
        <v>130</v>
      </c>
      <c r="C163" s="143">
        <v>6000</v>
      </c>
      <c r="D163" s="154"/>
      <c r="E163" s="73"/>
      <c r="F163" s="112"/>
      <c r="G163" s="73"/>
      <c r="H163" s="112"/>
      <c r="I163" s="73"/>
      <c r="J163" s="112"/>
      <c r="K163" s="73"/>
    </row>
    <row r="164" spans="1:11" s="23" customFormat="1" ht="22.5" customHeight="1" x14ac:dyDescent="0.25">
      <c r="A164" s="33" t="s">
        <v>68</v>
      </c>
      <c r="B164" s="119">
        <f t="shared" si="32"/>
        <v>131</v>
      </c>
      <c r="C164" s="145">
        <v>6010</v>
      </c>
      <c r="D164" s="178" t="s">
        <v>277</v>
      </c>
      <c r="E164" s="89" t="s">
        <v>277</v>
      </c>
      <c r="F164" s="106"/>
      <c r="G164" s="89" t="s">
        <v>277</v>
      </c>
      <c r="H164" s="178" t="s">
        <v>277</v>
      </c>
      <c r="I164" s="89" t="s">
        <v>277</v>
      </c>
      <c r="J164" s="106"/>
      <c r="K164" s="89" t="s">
        <v>277</v>
      </c>
    </row>
    <row r="165" spans="1:11" s="23" customFormat="1" ht="27.75" customHeight="1" x14ac:dyDescent="0.25">
      <c r="A165" s="33" t="s">
        <v>69</v>
      </c>
      <c r="B165" s="120">
        <f t="shared" si="32"/>
        <v>132</v>
      </c>
      <c r="C165" s="128">
        <v>6020</v>
      </c>
      <c r="D165" s="116">
        <f t="shared" ref="D165" si="53">2558.6/1218.5</f>
        <v>2.0997948297086579</v>
      </c>
      <c r="E165" s="90">
        <v>2.1</v>
      </c>
      <c r="F165" s="107">
        <f t="shared" ref="F165:F167" si="54">D165-E165</f>
        <v>-2.0517029134214937E-4</v>
      </c>
      <c r="G165" s="90" t="s">
        <v>277</v>
      </c>
      <c r="H165" s="116">
        <v>2.0997948297086579</v>
      </c>
      <c r="I165" s="90">
        <v>2.0997948297086579</v>
      </c>
      <c r="J165" s="107">
        <f t="shared" ref="J165:J167" si="55">H165-I165</f>
        <v>0</v>
      </c>
      <c r="K165" s="90" t="s">
        <v>277</v>
      </c>
    </row>
    <row r="166" spans="1:11" s="23" customFormat="1" ht="44.25" customHeight="1" x14ac:dyDescent="0.25">
      <c r="A166" s="33" t="s">
        <v>125</v>
      </c>
      <c r="B166" s="120">
        <f t="shared" si="32"/>
        <v>133</v>
      </c>
      <c r="C166" s="128">
        <v>6030</v>
      </c>
      <c r="D166" s="135">
        <f t="shared" ref="D166" si="56">2558.6/19032.9</f>
        <v>0.13443038107697722</v>
      </c>
      <c r="E166" s="90">
        <v>0.13400000000000001</v>
      </c>
      <c r="F166" s="107">
        <f t="shared" si="54"/>
        <v>4.3038107697720984E-4</v>
      </c>
      <c r="G166" s="90" t="s">
        <v>277</v>
      </c>
      <c r="H166" s="135">
        <v>0.13443038107697722</v>
      </c>
      <c r="I166" s="141">
        <v>0.13443038107697722</v>
      </c>
      <c r="J166" s="107">
        <f t="shared" si="55"/>
        <v>0</v>
      </c>
      <c r="K166" s="90" t="s">
        <v>277</v>
      </c>
    </row>
    <row r="167" spans="1:11" s="23" customFormat="1" ht="22.5" customHeight="1" thickBot="1" x14ac:dyDescent="0.3">
      <c r="A167" s="37" t="s">
        <v>70</v>
      </c>
      <c r="B167" s="122">
        <f t="shared" si="32"/>
        <v>134</v>
      </c>
      <c r="C167" s="150">
        <v>6040</v>
      </c>
      <c r="D167" s="173">
        <f t="shared" ref="D167" si="57">21454/42702.9</f>
        <v>0.5024014762463439</v>
      </c>
      <c r="E167" s="96">
        <v>0.5</v>
      </c>
      <c r="F167" s="108">
        <f t="shared" si="54"/>
        <v>2.4014762463439032E-3</v>
      </c>
      <c r="G167" s="96" t="s">
        <v>277</v>
      </c>
      <c r="H167" s="173">
        <v>0.5024014762463439</v>
      </c>
      <c r="I167" s="96">
        <v>0.5024014762463439</v>
      </c>
      <c r="J167" s="108">
        <f t="shared" si="55"/>
        <v>0</v>
      </c>
      <c r="K167" s="96" t="s">
        <v>277</v>
      </c>
    </row>
    <row r="168" spans="1:11" s="23" customFormat="1" ht="22.5" customHeight="1" thickBot="1" x14ac:dyDescent="0.3">
      <c r="A168" s="41" t="s">
        <v>126</v>
      </c>
      <c r="B168" s="123">
        <f t="shared" si="32"/>
        <v>135</v>
      </c>
      <c r="C168" s="143">
        <v>7000</v>
      </c>
      <c r="D168" s="154"/>
      <c r="E168" s="73"/>
      <c r="F168" s="112"/>
      <c r="G168" s="73"/>
      <c r="H168" s="112"/>
      <c r="I168" s="73"/>
      <c r="J168" s="112"/>
      <c r="K168" s="73"/>
    </row>
    <row r="169" spans="1:11" s="25" customFormat="1" ht="22.5" customHeight="1" x14ac:dyDescent="0.25">
      <c r="A169" s="34" t="s">
        <v>71</v>
      </c>
      <c r="B169" s="119">
        <f t="shared" si="32"/>
        <v>136</v>
      </c>
      <c r="C169" s="145">
        <v>7010</v>
      </c>
      <c r="D169" s="178">
        <v>29784</v>
      </c>
      <c r="E169" s="89">
        <v>29784</v>
      </c>
      <c r="F169" s="106">
        <f t="shared" ref="F169:F172" si="58">D169-E169</f>
        <v>0</v>
      </c>
      <c r="G169" s="89" t="s">
        <v>277</v>
      </c>
      <c r="H169" s="178">
        <v>29784</v>
      </c>
      <c r="I169" s="89">
        <v>29784</v>
      </c>
      <c r="J169" s="106">
        <f t="shared" ref="J169:J172" si="59">H169-I169</f>
        <v>0</v>
      </c>
      <c r="K169" s="89" t="s">
        <v>277</v>
      </c>
    </row>
    <row r="170" spans="1:11" s="25" customFormat="1" ht="22.5" customHeight="1" x14ac:dyDescent="0.25">
      <c r="A170" s="33" t="s">
        <v>72</v>
      </c>
      <c r="B170" s="120">
        <f t="shared" si="32"/>
        <v>137</v>
      </c>
      <c r="C170" s="128">
        <v>7020</v>
      </c>
      <c r="D170" s="116">
        <v>13167.5</v>
      </c>
      <c r="E170" s="90">
        <v>13167.5</v>
      </c>
      <c r="F170" s="107">
        <f t="shared" si="58"/>
        <v>0</v>
      </c>
      <c r="G170" s="90" t="s">
        <v>277</v>
      </c>
      <c r="H170" s="116">
        <v>13167.5</v>
      </c>
      <c r="I170" s="90">
        <v>13167.5</v>
      </c>
      <c r="J170" s="107">
        <f t="shared" si="59"/>
        <v>0</v>
      </c>
      <c r="K170" s="90" t="s">
        <v>277</v>
      </c>
    </row>
    <row r="171" spans="1:11" s="25" customFormat="1" ht="22.5" customHeight="1" x14ac:dyDescent="0.25">
      <c r="A171" s="33" t="s">
        <v>73</v>
      </c>
      <c r="B171" s="120">
        <f t="shared" si="32"/>
        <v>138</v>
      </c>
      <c r="C171" s="128">
        <v>7030</v>
      </c>
      <c r="D171" s="116">
        <f t="shared" ref="D171:E171" si="60">D169+D170</f>
        <v>42951.5</v>
      </c>
      <c r="E171" s="90">
        <f t="shared" si="60"/>
        <v>42951.5</v>
      </c>
      <c r="F171" s="107">
        <f t="shared" si="58"/>
        <v>0</v>
      </c>
      <c r="G171" s="90" t="s">
        <v>277</v>
      </c>
      <c r="H171" s="116">
        <v>42951.5</v>
      </c>
      <c r="I171" s="90">
        <f t="shared" ref="I171" si="61">I169+I170</f>
        <v>42951.5</v>
      </c>
      <c r="J171" s="107">
        <f t="shared" si="59"/>
        <v>0</v>
      </c>
      <c r="K171" s="90" t="s">
        <v>277</v>
      </c>
    </row>
    <row r="172" spans="1:11" s="25" customFormat="1" ht="22.5" customHeight="1" thickBot="1" x14ac:dyDescent="0.3">
      <c r="A172" s="33" t="s">
        <v>74</v>
      </c>
      <c r="B172" s="121">
        <f t="shared" si="32"/>
        <v>139</v>
      </c>
      <c r="C172" s="150">
        <v>7040</v>
      </c>
      <c r="D172" s="173">
        <f>-2695.1</f>
        <v>-2695.1</v>
      </c>
      <c r="E172" s="96">
        <v>1264.7</v>
      </c>
      <c r="F172" s="108">
        <f t="shared" si="58"/>
        <v>-3959.8</v>
      </c>
      <c r="G172" s="96"/>
      <c r="H172" s="173">
        <f>-2695.1</f>
        <v>-2695.1</v>
      </c>
      <c r="I172" s="96">
        <v>1264.7</v>
      </c>
      <c r="J172" s="108">
        <f t="shared" si="59"/>
        <v>-3959.8</v>
      </c>
      <c r="K172" s="96"/>
    </row>
    <row r="173" spans="1:11" s="25" customFormat="1" ht="22.5" customHeight="1" thickBot="1" x14ac:dyDescent="0.3">
      <c r="A173" s="37" t="s">
        <v>75</v>
      </c>
      <c r="B173" s="160">
        <f>B172+1</f>
        <v>140</v>
      </c>
      <c r="C173" s="175">
        <v>7050</v>
      </c>
      <c r="D173" s="176" t="s">
        <v>277</v>
      </c>
      <c r="E173" s="177"/>
      <c r="F173" s="176" t="s">
        <v>277</v>
      </c>
      <c r="G173" s="177" t="s">
        <v>277</v>
      </c>
      <c r="H173" s="176"/>
      <c r="I173" s="177"/>
      <c r="J173" s="176" t="s">
        <v>277</v>
      </c>
      <c r="K173" s="177" t="s">
        <v>277</v>
      </c>
    </row>
    <row r="174" spans="1:11" s="25" customFormat="1" ht="22.5" customHeight="1" thickBot="1" x14ac:dyDescent="0.3">
      <c r="A174" s="41" t="s">
        <v>127</v>
      </c>
      <c r="B174" s="123">
        <f t="shared" si="32"/>
        <v>141</v>
      </c>
      <c r="C174" s="143">
        <v>8000</v>
      </c>
      <c r="D174" s="154"/>
      <c r="E174" s="73"/>
      <c r="F174" s="112"/>
      <c r="G174" s="73"/>
      <c r="H174" s="112"/>
      <c r="I174" s="73"/>
      <c r="J174" s="112"/>
      <c r="K174" s="73"/>
    </row>
    <row r="175" spans="1:11" s="25" customFormat="1" ht="25.5" customHeight="1" x14ac:dyDescent="0.25">
      <c r="A175" s="34" t="s">
        <v>198</v>
      </c>
      <c r="B175" s="124">
        <f t="shared" si="32"/>
        <v>142</v>
      </c>
      <c r="C175" s="145">
        <v>8010</v>
      </c>
      <c r="D175" s="174">
        <f t="shared" ref="D175:E175" si="62">SUM(D176:D182)</f>
        <v>505.75</v>
      </c>
      <c r="E175" s="84">
        <f t="shared" si="62"/>
        <v>474.75</v>
      </c>
      <c r="F175" s="174">
        <f t="shared" si="36"/>
        <v>31</v>
      </c>
      <c r="G175" s="84">
        <f t="shared" ref="G175:G190" si="63">F175/D175*100</f>
        <v>6.1295106277805242</v>
      </c>
      <c r="H175" s="174">
        <v>505.75</v>
      </c>
      <c r="I175" s="84">
        <f t="shared" ref="I175" si="64">SUM(I176:I182)</f>
        <v>484</v>
      </c>
      <c r="J175" s="174">
        <f t="shared" ref="J175:J183" si="65">H175-I175</f>
        <v>21.75</v>
      </c>
      <c r="K175" s="84">
        <f t="shared" ref="K175:K190" si="66">J175/H175*100</f>
        <v>4.3005437469105292</v>
      </c>
    </row>
    <row r="176" spans="1:11" s="25" customFormat="1" ht="22.5" customHeight="1" x14ac:dyDescent="0.25">
      <c r="A176" s="33" t="s">
        <v>76</v>
      </c>
      <c r="B176" s="120">
        <f t="shared" ref="B176:B206" si="67">B175+1</f>
        <v>143</v>
      </c>
      <c r="C176" s="128" t="s">
        <v>175</v>
      </c>
      <c r="D176" s="136">
        <v>1</v>
      </c>
      <c r="E176" s="85">
        <v>1</v>
      </c>
      <c r="F176" s="136">
        <f t="shared" si="36"/>
        <v>0</v>
      </c>
      <c r="G176" s="85">
        <f t="shared" si="63"/>
        <v>0</v>
      </c>
      <c r="H176" s="136">
        <v>1</v>
      </c>
      <c r="I176" s="85">
        <v>1</v>
      </c>
      <c r="J176" s="136">
        <f t="shared" si="65"/>
        <v>0</v>
      </c>
      <c r="K176" s="85">
        <f t="shared" si="66"/>
        <v>0</v>
      </c>
    </row>
    <row r="177" spans="1:11" s="25" customFormat="1" ht="22.5" customHeight="1" x14ac:dyDescent="0.25">
      <c r="A177" s="33" t="s">
        <v>109</v>
      </c>
      <c r="B177" s="120">
        <f t="shared" si="67"/>
        <v>144</v>
      </c>
      <c r="C177" s="128" t="s">
        <v>176</v>
      </c>
      <c r="D177" s="136">
        <v>2</v>
      </c>
      <c r="E177" s="85">
        <v>2</v>
      </c>
      <c r="F177" s="136">
        <f t="shared" si="36"/>
        <v>0</v>
      </c>
      <c r="G177" s="85">
        <f t="shared" si="63"/>
        <v>0</v>
      </c>
      <c r="H177" s="136">
        <v>2</v>
      </c>
      <c r="I177" s="85">
        <v>2</v>
      </c>
      <c r="J177" s="136">
        <f t="shared" si="65"/>
        <v>0</v>
      </c>
      <c r="K177" s="85">
        <f t="shared" si="66"/>
        <v>0</v>
      </c>
    </row>
    <row r="178" spans="1:11" s="23" customFormat="1" ht="22.5" customHeight="1" x14ac:dyDescent="0.25">
      <c r="A178" s="33" t="s">
        <v>77</v>
      </c>
      <c r="B178" s="120">
        <f t="shared" si="67"/>
        <v>145</v>
      </c>
      <c r="C178" s="128" t="s">
        <v>177</v>
      </c>
      <c r="D178" s="136">
        <v>115.75</v>
      </c>
      <c r="E178" s="85">
        <v>108.75</v>
      </c>
      <c r="F178" s="136">
        <f t="shared" si="36"/>
        <v>7</v>
      </c>
      <c r="G178" s="85">
        <f t="shared" si="63"/>
        <v>6.0475161987041037</v>
      </c>
      <c r="H178" s="136">
        <v>112.75</v>
      </c>
      <c r="I178" s="85">
        <v>111</v>
      </c>
      <c r="J178" s="136">
        <f t="shared" si="65"/>
        <v>1.75</v>
      </c>
      <c r="K178" s="85">
        <f t="shared" si="66"/>
        <v>1.5521064301552108</v>
      </c>
    </row>
    <row r="179" spans="1:11" s="23" customFormat="1" ht="22.5" customHeight="1" x14ac:dyDescent="0.25">
      <c r="A179" s="33" t="s">
        <v>78</v>
      </c>
      <c r="B179" s="120">
        <f t="shared" si="67"/>
        <v>146</v>
      </c>
      <c r="C179" s="128" t="s">
        <v>178</v>
      </c>
      <c r="D179" s="136">
        <v>29.75</v>
      </c>
      <c r="E179" s="85">
        <v>24.5</v>
      </c>
      <c r="F179" s="136">
        <f t="shared" si="36"/>
        <v>5.25</v>
      </c>
      <c r="G179" s="85">
        <f t="shared" si="63"/>
        <v>17.647058823529413</v>
      </c>
      <c r="H179" s="136">
        <v>23</v>
      </c>
      <c r="I179" s="85">
        <v>23.5</v>
      </c>
      <c r="J179" s="136">
        <f t="shared" si="65"/>
        <v>-0.5</v>
      </c>
      <c r="K179" s="85">
        <f t="shared" si="66"/>
        <v>-2.1739130434782608</v>
      </c>
    </row>
    <row r="180" spans="1:11" s="25" customFormat="1" ht="22.5" customHeight="1" x14ac:dyDescent="0.25">
      <c r="A180" s="33" t="s">
        <v>79</v>
      </c>
      <c r="B180" s="120">
        <f t="shared" si="67"/>
        <v>147</v>
      </c>
      <c r="C180" s="128" t="s">
        <v>179</v>
      </c>
      <c r="D180" s="136">
        <v>189.25</v>
      </c>
      <c r="E180" s="85">
        <v>178.5</v>
      </c>
      <c r="F180" s="136">
        <f t="shared" si="36"/>
        <v>10.75</v>
      </c>
      <c r="G180" s="85">
        <f t="shared" si="63"/>
        <v>5.680317040951123</v>
      </c>
      <c r="H180" s="136">
        <v>189.5</v>
      </c>
      <c r="I180" s="85">
        <v>179</v>
      </c>
      <c r="J180" s="136">
        <f t="shared" si="65"/>
        <v>10.5</v>
      </c>
      <c r="K180" s="85">
        <f t="shared" si="66"/>
        <v>5.5408970976253293</v>
      </c>
    </row>
    <row r="181" spans="1:11" s="25" customFormat="1" ht="22.5" customHeight="1" x14ac:dyDescent="0.25">
      <c r="A181" s="33" t="s">
        <v>80</v>
      </c>
      <c r="B181" s="120">
        <f t="shared" si="67"/>
        <v>148</v>
      </c>
      <c r="C181" s="128" t="s">
        <v>180</v>
      </c>
      <c r="D181" s="136">
        <v>101</v>
      </c>
      <c r="E181" s="85">
        <v>92.75</v>
      </c>
      <c r="F181" s="136">
        <f t="shared" ref="F181:F206" si="68">D181-E181</f>
        <v>8.25</v>
      </c>
      <c r="G181" s="85">
        <f t="shared" si="63"/>
        <v>8.1683168316831694</v>
      </c>
      <c r="H181" s="136">
        <v>95.5</v>
      </c>
      <c r="I181" s="85">
        <v>92</v>
      </c>
      <c r="J181" s="136">
        <f t="shared" si="65"/>
        <v>3.5</v>
      </c>
      <c r="K181" s="85">
        <f t="shared" si="66"/>
        <v>3.664921465968586</v>
      </c>
    </row>
    <row r="182" spans="1:11" s="25" customFormat="1" ht="27.75" customHeight="1" thickBot="1" x14ac:dyDescent="0.3">
      <c r="A182" s="37" t="s">
        <v>81</v>
      </c>
      <c r="B182" s="122">
        <f t="shared" si="67"/>
        <v>149</v>
      </c>
      <c r="C182" s="150" t="s">
        <v>181</v>
      </c>
      <c r="D182" s="172">
        <v>67</v>
      </c>
      <c r="E182" s="86">
        <v>67.25</v>
      </c>
      <c r="F182" s="172">
        <f t="shared" si="68"/>
        <v>-0.25</v>
      </c>
      <c r="G182" s="86">
        <f t="shared" si="63"/>
        <v>-0.37313432835820892</v>
      </c>
      <c r="H182" s="172">
        <v>82</v>
      </c>
      <c r="I182" s="86">
        <v>75.5</v>
      </c>
      <c r="J182" s="172">
        <f t="shared" si="65"/>
        <v>6.5</v>
      </c>
      <c r="K182" s="86">
        <f t="shared" si="66"/>
        <v>7.9268292682926829</v>
      </c>
    </row>
    <row r="183" spans="1:11" s="25" customFormat="1" ht="29.25" customHeight="1" thickBot="1" x14ac:dyDescent="0.3">
      <c r="A183" s="36" t="s">
        <v>82</v>
      </c>
      <c r="B183" s="118">
        <f t="shared" si="67"/>
        <v>150</v>
      </c>
      <c r="C183" s="98">
        <v>8020</v>
      </c>
      <c r="D183" s="77">
        <f t="shared" ref="D183" si="69">SUM(D184:D190)</f>
        <v>11296.1</v>
      </c>
      <c r="E183" s="76">
        <f t="shared" ref="E183" si="70">SUM(E184:E190)</f>
        <v>11296.1</v>
      </c>
      <c r="F183" s="77">
        <f t="shared" si="68"/>
        <v>0</v>
      </c>
      <c r="G183" s="76">
        <f t="shared" si="63"/>
        <v>0</v>
      </c>
      <c r="H183" s="77">
        <v>45812.499999999993</v>
      </c>
      <c r="I183" s="76">
        <v>45812.499999999993</v>
      </c>
      <c r="J183" s="77">
        <f t="shared" si="65"/>
        <v>0</v>
      </c>
      <c r="K183" s="76">
        <f t="shared" si="66"/>
        <v>0</v>
      </c>
    </row>
    <row r="184" spans="1:11" s="25" customFormat="1" ht="27.75" customHeight="1" thickBot="1" x14ac:dyDescent="0.3">
      <c r="A184" s="36" t="s">
        <v>76</v>
      </c>
      <c r="B184" s="118">
        <f t="shared" si="67"/>
        <v>151</v>
      </c>
      <c r="C184" s="98" t="s">
        <v>182</v>
      </c>
      <c r="D184" s="179">
        <v>104.6</v>
      </c>
      <c r="E184" s="102">
        <v>104.6</v>
      </c>
      <c r="F184" s="77">
        <f>D184-E184</f>
        <v>0</v>
      </c>
      <c r="G184" s="76">
        <f t="shared" si="63"/>
        <v>0</v>
      </c>
      <c r="H184" s="179">
        <v>405.9</v>
      </c>
      <c r="I184" s="102">
        <v>405.9</v>
      </c>
      <c r="J184" s="77">
        <f>H184-I184</f>
        <v>0</v>
      </c>
      <c r="K184" s="76">
        <f t="shared" si="66"/>
        <v>0</v>
      </c>
    </row>
    <row r="185" spans="1:11" s="25" customFormat="1" ht="22.5" customHeight="1" x14ac:dyDescent="0.25">
      <c r="A185" s="34" t="s">
        <v>110</v>
      </c>
      <c r="B185" s="124">
        <f t="shared" si="67"/>
        <v>152</v>
      </c>
      <c r="C185" s="145" t="s">
        <v>183</v>
      </c>
      <c r="D185" s="103">
        <v>136.19999999999999</v>
      </c>
      <c r="E185" s="99">
        <v>136.19999999999999</v>
      </c>
      <c r="F185" s="106">
        <f t="shared" si="68"/>
        <v>0</v>
      </c>
      <c r="G185" s="68">
        <f t="shared" si="63"/>
        <v>0</v>
      </c>
      <c r="H185" s="103">
        <v>456.2</v>
      </c>
      <c r="I185" s="99">
        <v>456.2</v>
      </c>
      <c r="J185" s="106">
        <f t="shared" ref="J185:J206" si="71">H185-I185</f>
        <v>0</v>
      </c>
      <c r="K185" s="68">
        <f t="shared" si="66"/>
        <v>0</v>
      </c>
    </row>
    <row r="186" spans="1:11" s="25" customFormat="1" ht="22.5" customHeight="1" x14ac:dyDescent="0.25">
      <c r="A186" s="33" t="s">
        <v>77</v>
      </c>
      <c r="B186" s="120">
        <f t="shared" si="67"/>
        <v>153</v>
      </c>
      <c r="C186" s="128" t="s">
        <v>184</v>
      </c>
      <c r="D186" s="104">
        <v>2941.4</v>
      </c>
      <c r="E186" s="100">
        <v>2941.4</v>
      </c>
      <c r="F186" s="107">
        <f t="shared" si="68"/>
        <v>0</v>
      </c>
      <c r="G186" s="69">
        <f t="shared" si="63"/>
        <v>0</v>
      </c>
      <c r="H186" s="104">
        <v>12505.4</v>
      </c>
      <c r="I186" s="100">
        <v>12505.4</v>
      </c>
      <c r="J186" s="107">
        <f t="shared" si="71"/>
        <v>0</v>
      </c>
      <c r="K186" s="69">
        <f t="shared" si="66"/>
        <v>0</v>
      </c>
    </row>
    <row r="187" spans="1:11" s="23" customFormat="1" ht="22.5" customHeight="1" x14ac:dyDescent="0.25">
      <c r="A187" s="33" t="s">
        <v>78</v>
      </c>
      <c r="B187" s="120">
        <f t="shared" si="67"/>
        <v>154</v>
      </c>
      <c r="C187" s="128" t="s">
        <v>185</v>
      </c>
      <c r="D187" s="104">
        <v>584.5</v>
      </c>
      <c r="E187" s="100">
        <v>584.5</v>
      </c>
      <c r="F187" s="107">
        <f t="shared" si="68"/>
        <v>0</v>
      </c>
      <c r="G187" s="69">
        <f t="shared" si="63"/>
        <v>0</v>
      </c>
      <c r="H187" s="104">
        <v>2081.4</v>
      </c>
      <c r="I187" s="100">
        <v>2081.4</v>
      </c>
      <c r="J187" s="107">
        <f t="shared" si="71"/>
        <v>0</v>
      </c>
      <c r="K187" s="69">
        <f t="shared" si="66"/>
        <v>0</v>
      </c>
    </row>
    <row r="188" spans="1:11" s="25" customFormat="1" ht="22.5" customHeight="1" x14ac:dyDescent="0.25">
      <c r="A188" s="33" t="s">
        <v>79</v>
      </c>
      <c r="B188" s="120">
        <f t="shared" si="67"/>
        <v>155</v>
      </c>
      <c r="C188" s="128" t="s">
        <v>186</v>
      </c>
      <c r="D188" s="104">
        <v>4102</v>
      </c>
      <c r="E188" s="100">
        <v>4102</v>
      </c>
      <c r="F188" s="107">
        <f t="shared" si="68"/>
        <v>0</v>
      </c>
      <c r="G188" s="69">
        <f t="shared" si="63"/>
        <v>0</v>
      </c>
      <c r="H188" s="104">
        <v>16585.7</v>
      </c>
      <c r="I188" s="100">
        <v>16585.7</v>
      </c>
      <c r="J188" s="107">
        <f t="shared" si="71"/>
        <v>0</v>
      </c>
      <c r="K188" s="69">
        <f t="shared" si="66"/>
        <v>0</v>
      </c>
    </row>
    <row r="189" spans="1:11" s="25" customFormat="1" ht="22.5" customHeight="1" x14ac:dyDescent="0.25">
      <c r="A189" s="33" t="s">
        <v>80</v>
      </c>
      <c r="B189" s="120">
        <f t="shared" si="67"/>
        <v>156</v>
      </c>
      <c r="C189" s="128" t="s">
        <v>187</v>
      </c>
      <c r="D189" s="104">
        <v>1827.1</v>
      </c>
      <c r="E189" s="100">
        <v>1827.1</v>
      </c>
      <c r="F189" s="107">
        <f t="shared" si="68"/>
        <v>0</v>
      </c>
      <c r="G189" s="69">
        <f t="shared" si="63"/>
        <v>0</v>
      </c>
      <c r="H189" s="104">
        <v>7287.1</v>
      </c>
      <c r="I189" s="100">
        <v>7287.1</v>
      </c>
      <c r="J189" s="107">
        <f t="shared" si="71"/>
        <v>0</v>
      </c>
      <c r="K189" s="69">
        <f t="shared" si="66"/>
        <v>0</v>
      </c>
    </row>
    <row r="190" spans="1:11" s="25" customFormat="1" ht="22.5" customHeight="1" thickBot="1" x14ac:dyDescent="0.3">
      <c r="A190" s="37" t="s">
        <v>81</v>
      </c>
      <c r="B190" s="121">
        <f t="shared" si="67"/>
        <v>157</v>
      </c>
      <c r="C190" s="150" t="s">
        <v>188</v>
      </c>
      <c r="D190" s="105">
        <v>1600.3</v>
      </c>
      <c r="E190" s="101">
        <v>1600.3</v>
      </c>
      <c r="F190" s="108">
        <f t="shared" si="68"/>
        <v>0</v>
      </c>
      <c r="G190" s="70">
        <f t="shared" si="63"/>
        <v>0</v>
      </c>
      <c r="H190" s="105">
        <v>6490.8</v>
      </c>
      <c r="I190" s="101">
        <v>6490.8</v>
      </c>
      <c r="J190" s="108">
        <f t="shared" si="71"/>
        <v>0</v>
      </c>
      <c r="K190" s="70">
        <f t="shared" si="66"/>
        <v>0</v>
      </c>
    </row>
    <row r="191" spans="1:11" s="25" customFormat="1" ht="39.75" customHeight="1" thickBot="1" x14ac:dyDescent="0.3">
      <c r="A191" s="36" t="s">
        <v>203</v>
      </c>
      <c r="B191" s="118">
        <f t="shared" si="67"/>
        <v>158</v>
      </c>
      <c r="C191" s="98">
        <v>8030</v>
      </c>
      <c r="D191" s="77">
        <f>D183/D175/3</f>
        <v>7.4451145163947929</v>
      </c>
      <c r="E191" s="76">
        <f t="shared" ref="E191:E198" si="72">E183/E175/3</f>
        <v>7.9312620677549583</v>
      </c>
      <c r="F191" s="77">
        <f t="shared" si="68"/>
        <v>-0.48614755136016541</v>
      </c>
      <c r="G191" s="76"/>
      <c r="H191" s="77">
        <v>7.548607678365463</v>
      </c>
      <c r="I191" s="76">
        <f t="shared" ref="I191:I198" si="73">I183/I175/9</f>
        <v>10.517102846648299</v>
      </c>
      <c r="J191" s="77">
        <f t="shared" si="71"/>
        <v>-2.9684951682828364</v>
      </c>
      <c r="K191" s="76"/>
    </row>
    <row r="192" spans="1:11" s="25" customFormat="1" ht="22.5" customHeight="1" x14ac:dyDescent="0.25">
      <c r="A192" s="34" t="s">
        <v>76</v>
      </c>
      <c r="B192" s="124">
        <f t="shared" si="67"/>
        <v>159</v>
      </c>
      <c r="C192" s="145">
        <v>8030</v>
      </c>
      <c r="D192" s="106">
        <f t="shared" ref="D192" si="74">D184/D176/3</f>
        <v>34.866666666666667</v>
      </c>
      <c r="E192" s="68">
        <f t="shared" si="72"/>
        <v>34.866666666666667</v>
      </c>
      <c r="F192" s="106">
        <f t="shared" si="68"/>
        <v>0</v>
      </c>
      <c r="G192" s="68"/>
      <c r="H192" s="106">
        <v>33.824999999999996</v>
      </c>
      <c r="I192" s="68">
        <f t="shared" si="73"/>
        <v>45.099999999999994</v>
      </c>
      <c r="J192" s="106">
        <f t="shared" si="71"/>
        <v>-11.274999999999999</v>
      </c>
      <c r="K192" s="68"/>
    </row>
    <row r="193" spans="1:11" s="25" customFormat="1" ht="22.5" customHeight="1" x14ac:dyDescent="0.25">
      <c r="A193" s="34" t="s">
        <v>110</v>
      </c>
      <c r="B193" s="120">
        <f t="shared" si="67"/>
        <v>160</v>
      </c>
      <c r="C193" s="128">
        <v>8030</v>
      </c>
      <c r="D193" s="107">
        <f t="shared" ref="D193" si="75">D185/D177/3</f>
        <v>22.7</v>
      </c>
      <c r="E193" s="69">
        <f t="shared" si="72"/>
        <v>22.7</v>
      </c>
      <c r="F193" s="107">
        <f t="shared" si="68"/>
        <v>0</v>
      </c>
      <c r="G193" s="69"/>
      <c r="H193" s="107">
        <v>19.008333333333333</v>
      </c>
      <c r="I193" s="69">
        <f t="shared" si="73"/>
        <v>25.344444444444445</v>
      </c>
      <c r="J193" s="107">
        <f t="shared" si="71"/>
        <v>-6.3361111111111121</v>
      </c>
      <c r="K193" s="69"/>
    </row>
    <row r="194" spans="1:11" s="25" customFormat="1" ht="22.5" customHeight="1" x14ac:dyDescent="0.25">
      <c r="A194" s="33" t="s">
        <v>77</v>
      </c>
      <c r="B194" s="120">
        <f t="shared" si="67"/>
        <v>161</v>
      </c>
      <c r="C194" s="128">
        <v>8030</v>
      </c>
      <c r="D194" s="107">
        <f t="shared" ref="D194" si="76">D186/D178/3</f>
        <v>8.470554355651549</v>
      </c>
      <c r="E194" s="69">
        <f t="shared" si="72"/>
        <v>9.015785440613028</v>
      </c>
      <c r="F194" s="107">
        <f t="shared" si="68"/>
        <v>-0.54523108496147898</v>
      </c>
      <c r="G194" s="69"/>
      <c r="H194" s="107">
        <v>9.2427198817442715</v>
      </c>
      <c r="I194" s="69">
        <f t="shared" si="73"/>
        <v>12.517917917917918</v>
      </c>
      <c r="J194" s="107">
        <f t="shared" si="71"/>
        <v>-3.2751980361736468</v>
      </c>
      <c r="K194" s="69"/>
    </row>
    <row r="195" spans="1:11" s="23" customFormat="1" ht="22.5" customHeight="1" x14ac:dyDescent="0.25">
      <c r="A195" s="33" t="s">
        <v>78</v>
      </c>
      <c r="B195" s="120">
        <f t="shared" si="67"/>
        <v>162</v>
      </c>
      <c r="C195" s="128">
        <v>8030</v>
      </c>
      <c r="D195" s="107">
        <f t="shared" ref="D195" si="77">D187/D179/3</f>
        <v>6.549019607843138</v>
      </c>
      <c r="E195" s="69">
        <f t="shared" si="72"/>
        <v>7.9523809523809526</v>
      </c>
      <c r="F195" s="107">
        <f t="shared" si="68"/>
        <v>-1.4033613445378146</v>
      </c>
      <c r="G195" s="69"/>
      <c r="H195" s="107">
        <v>7.5413043478260873</v>
      </c>
      <c r="I195" s="69">
        <f t="shared" si="73"/>
        <v>9.8411347517730494</v>
      </c>
      <c r="J195" s="107">
        <f t="shared" si="71"/>
        <v>-2.2998304039469621</v>
      </c>
      <c r="K195" s="69"/>
    </row>
    <row r="196" spans="1:11" s="25" customFormat="1" ht="22.5" customHeight="1" x14ac:dyDescent="0.25">
      <c r="A196" s="33" t="s">
        <v>79</v>
      </c>
      <c r="B196" s="120">
        <f t="shared" si="67"/>
        <v>163</v>
      </c>
      <c r="C196" s="128">
        <v>8030</v>
      </c>
      <c r="D196" s="107">
        <f t="shared" ref="D196" si="78">D188/D180/3</f>
        <v>7.2250110083663586</v>
      </c>
      <c r="E196" s="69">
        <f t="shared" si="72"/>
        <v>7.6601307189542487</v>
      </c>
      <c r="F196" s="107">
        <f t="shared" si="68"/>
        <v>-0.43511971058789012</v>
      </c>
      <c r="G196" s="69"/>
      <c r="H196" s="107">
        <v>7.2936235708003521</v>
      </c>
      <c r="I196" s="69">
        <f t="shared" si="73"/>
        <v>10.295282433271261</v>
      </c>
      <c r="J196" s="107">
        <f t="shared" si="71"/>
        <v>-3.0016588624709089</v>
      </c>
      <c r="K196" s="69"/>
    </row>
    <row r="197" spans="1:11" s="25" customFormat="1" ht="22.5" customHeight="1" x14ac:dyDescent="0.25">
      <c r="A197" s="33" t="s">
        <v>80</v>
      </c>
      <c r="B197" s="120">
        <f t="shared" si="67"/>
        <v>164</v>
      </c>
      <c r="C197" s="128">
        <v>8030</v>
      </c>
      <c r="D197" s="107">
        <f t="shared" ref="D197" si="79">D189/D181/3</f>
        <v>6.0300330033003293</v>
      </c>
      <c r="E197" s="69">
        <f t="shared" si="72"/>
        <v>6.5663971248876907</v>
      </c>
      <c r="F197" s="107">
        <f t="shared" si="68"/>
        <v>-0.53636412158736135</v>
      </c>
      <c r="G197" s="69"/>
      <c r="H197" s="107">
        <v>6.3587260034904025</v>
      </c>
      <c r="I197" s="69">
        <f t="shared" si="73"/>
        <v>8.8008454106280212</v>
      </c>
      <c r="J197" s="107">
        <f t="shared" si="71"/>
        <v>-2.4421194071376187</v>
      </c>
      <c r="K197" s="69"/>
    </row>
    <row r="198" spans="1:11" s="25" customFormat="1" ht="22.5" customHeight="1" thickBot="1" x14ac:dyDescent="0.3">
      <c r="A198" s="37" t="s">
        <v>81</v>
      </c>
      <c r="B198" s="121">
        <f t="shared" si="67"/>
        <v>165</v>
      </c>
      <c r="C198" s="150">
        <v>8030</v>
      </c>
      <c r="D198" s="108">
        <f t="shared" ref="D198" si="80">D190/D182/3</f>
        <v>7.9616915422885564</v>
      </c>
      <c r="E198" s="70">
        <f t="shared" si="72"/>
        <v>7.9320941759603469</v>
      </c>
      <c r="F198" s="108">
        <f t="shared" si="68"/>
        <v>2.9597366328209418E-2</v>
      </c>
      <c r="G198" s="70"/>
      <c r="H198" s="108">
        <v>6.5963414634146345</v>
      </c>
      <c r="I198" s="70">
        <f t="shared" si="73"/>
        <v>9.5523178807947016</v>
      </c>
      <c r="J198" s="108">
        <f t="shared" si="71"/>
        <v>-2.9559764173800671</v>
      </c>
      <c r="K198" s="70"/>
    </row>
    <row r="199" spans="1:11" s="25" customFormat="1" ht="22.5" customHeight="1" thickBot="1" x14ac:dyDescent="0.3">
      <c r="A199" s="36" t="s">
        <v>83</v>
      </c>
      <c r="B199" s="118">
        <f t="shared" si="67"/>
        <v>166</v>
      </c>
      <c r="C199" s="98">
        <v>8030</v>
      </c>
      <c r="D199" s="77">
        <f>SUM(D200:D206)</f>
        <v>0</v>
      </c>
      <c r="E199" s="76">
        <f>SUM(E200:E206)</f>
        <v>0</v>
      </c>
      <c r="F199" s="77">
        <f t="shared" si="68"/>
        <v>0</v>
      </c>
      <c r="G199" s="76"/>
      <c r="H199" s="77">
        <v>0</v>
      </c>
      <c r="I199" s="76">
        <f>SUM(I200:I206)</f>
        <v>0</v>
      </c>
      <c r="J199" s="77">
        <f t="shared" si="71"/>
        <v>0</v>
      </c>
      <c r="K199" s="76"/>
    </row>
    <row r="200" spans="1:11" s="25" customFormat="1" ht="22.5" customHeight="1" x14ac:dyDescent="0.25">
      <c r="A200" s="34" t="s">
        <v>76</v>
      </c>
      <c r="B200" s="124">
        <f t="shared" si="67"/>
        <v>167</v>
      </c>
      <c r="C200" s="145" t="s">
        <v>189</v>
      </c>
      <c r="D200" s="106">
        <v>0</v>
      </c>
      <c r="E200" s="68">
        <v>0</v>
      </c>
      <c r="F200" s="106">
        <f t="shared" si="68"/>
        <v>0</v>
      </c>
      <c r="G200" s="89" t="s">
        <v>277</v>
      </c>
      <c r="H200" s="106">
        <v>0</v>
      </c>
      <c r="I200" s="68">
        <v>0</v>
      </c>
      <c r="J200" s="106">
        <f t="shared" si="71"/>
        <v>0</v>
      </c>
      <c r="K200" s="89" t="s">
        <v>277</v>
      </c>
    </row>
    <row r="201" spans="1:11" s="25" customFormat="1" ht="22.5" customHeight="1" x14ac:dyDescent="0.25">
      <c r="A201" s="33" t="s">
        <v>110</v>
      </c>
      <c r="B201" s="120">
        <f t="shared" si="67"/>
        <v>168</v>
      </c>
      <c r="C201" s="128" t="s">
        <v>190</v>
      </c>
      <c r="D201" s="107">
        <v>0</v>
      </c>
      <c r="E201" s="69">
        <v>0</v>
      </c>
      <c r="F201" s="107">
        <f t="shared" si="68"/>
        <v>0</v>
      </c>
      <c r="G201" s="90" t="s">
        <v>277</v>
      </c>
      <c r="H201" s="107">
        <v>0</v>
      </c>
      <c r="I201" s="69">
        <v>0</v>
      </c>
      <c r="J201" s="107">
        <f t="shared" si="71"/>
        <v>0</v>
      </c>
      <c r="K201" s="90" t="s">
        <v>277</v>
      </c>
    </row>
    <row r="202" spans="1:11" s="25" customFormat="1" ht="22.5" customHeight="1" x14ac:dyDescent="0.25">
      <c r="A202" s="33" t="s">
        <v>77</v>
      </c>
      <c r="B202" s="120">
        <f t="shared" si="67"/>
        <v>169</v>
      </c>
      <c r="C202" s="128" t="s">
        <v>191</v>
      </c>
      <c r="D202" s="107">
        <v>0</v>
      </c>
      <c r="E202" s="69">
        <v>0</v>
      </c>
      <c r="F202" s="107">
        <f t="shared" si="68"/>
        <v>0</v>
      </c>
      <c r="G202" s="90" t="s">
        <v>277</v>
      </c>
      <c r="H202" s="107">
        <v>0</v>
      </c>
      <c r="I202" s="69">
        <v>0</v>
      </c>
      <c r="J202" s="107">
        <f t="shared" si="71"/>
        <v>0</v>
      </c>
      <c r="K202" s="90" t="s">
        <v>277</v>
      </c>
    </row>
    <row r="203" spans="1:11" s="23" customFormat="1" ht="22.5" customHeight="1" x14ac:dyDescent="0.25">
      <c r="A203" s="33" t="s">
        <v>78</v>
      </c>
      <c r="B203" s="120">
        <f t="shared" si="67"/>
        <v>170</v>
      </c>
      <c r="C203" s="128" t="s">
        <v>192</v>
      </c>
      <c r="D203" s="107">
        <v>0</v>
      </c>
      <c r="E203" s="69">
        <v>0</v>
      </c>
      <c r="F203" s="107">
        <f t="shared" si="68"/>
        <v>0</v>
      </c>
      <c r="G203" s="90" t="s">
        <v>277</v>
      </c>
      <c r="H203" s="107">
        <v>0</v>
      </c>
      <c r="I203" s="69">
        <v>0</v>
      </c>
      <c r="J203" s="107">
        <f t="shared" si="71"/>
        <v>0</v>
      </c>
      <c r="K203" s="90" t="s">
        <v>277</v>
      </c>
    </row>
    <row r="204" spans="1:11" s="25" customFormat="1" ht="22.5" customHeight="1" x14ac:dyDescent="0.25">
      <c r="A204" s="33" t="s">
        <v>79</v>
      </c>
      <c r="B204" s="120">
        <f t="shared" si="67"/>
        <v>171</v>
      </c>
      <c r="C204" s="128" t="s">
        <v>193</v>
      </c>
      <c r="D204" s="107">
        <v>0</v>
      </c>
      <c r="E204" s="69">
        <v>0</v>
      </c>
      <c r="F204" s="107">
        <f t="shared" si="68"/>
        <v>0</v>
      </c>
      <c r="G204" s="90" t="s">
        <v>277</v>
      </c>
      <c r="H204" s="107">
        <v>0</v>
      </c>
      <c r="I204" s="69">
        <v>0</v>
      </c>
      <c r="J204" s="107">
        <f t="shared" si="71"/>
        <v>0</v>
      </c>
      <c r="K204" s="90" t="s">
        <v>277</v>
      </c>
    </row>
    <row r="205" spans="1:11" s="25" customFormat="1" ht="22.5" customHeight="1" x14ac:dyDescent="0.25">
      <c r="A205" s="33" t="s">
        <v>80</v>
      </c>
      <c r="B205" s="120">
        <f t="shared" si="67"/>
        <v>172</v>
      </c>
      <c r="C205" s="128" t="s">
        <v>194</v>
      </c>
      <c r="D205" s="107">
        <v>0</v>
      </c>
      <c r="E205" s="69">
        <v>0</v>
      </c>
      <c r="F205" s="107">
        <f t="shared" si="68"/>
        <v>0</v>
      </c>
      <c r="G205" s="90" t="s">
        <v>277</v>
      </c>
      <c r="H205" s="107">
        <v>0</v>
      </c>
      <c r="I205" s="69">
        <v>0</v>
      </c>
      <c r="J205" s="107">
        <f t="shared" si="71"/>
        <v>0</v>
      </c>
      <c r="K205" s="90" t="s">
        <v>277</v>
      </c>
    </row>
    <row r="206" spans="1:11" s="25" customFormat="1" ht="22.5" customHeight="1" thickBot="1" x14ac:dyDescent="0.3">
      <c r="A206" s="50" t="s">
        <v>81</v>
      </c>
      <c r="B206" s="122">
        <f t="shared" si="67"/>
        <v>173</v>
      </c>
      <c r="C206" s="131" t="s">
        <v>195</v>
      </c>
      <c r="D206" s="109">
        <v>0</v>
      </c>
      <c r="E206" s="72">
        <v>0</v>
      </c>
      <c r="F206" s="109">
        <f t="shared" si="68"/>
        <v>0</v>
      </c>
      <c r="G206" s="91" t="s">
        <v>277</v>
      </c>
      <c r="H206" s="109">
        <v>0</v>
      </c>
      <c r="I206" s="72">
        <v>0</v>
      </c>
      <c r="J206" s="109">
        <f t="shared" si="71"/>
        <v>0</v>
      </c>
      <c r="K206" s="91" t="s">
        <v>277</v>
      </c>
    </row>
    <row r="207" spans="1:11" x14ac:dyDescent="0.25">
      <c r="A207" s="5"/>
      <c r="B207" s="31"/>
      <c r="D207" s="7"/>
      <c r="E207" s="65"/>
      <c r="F207" s="8"/>
      <c r="G207" s="8"/>
      <c r="H207" s="8"/>
      <c r="I207" s="8"/>
      <c r="J207" s="8"/>
    </row>
    <row r="208" spans="1:11" x14ac:dyDescent="0.25">
      <c r="A208" s="5"/>
      <c r="B208" s="31"/>
      <c r="D208" s="7"/>
      <c r="E208" s="65"/>
      <c r="F208" s="8"/>
      <c r="G208" s="8"/>
      <c r="H208" s="8"/>
      <c r="I208" s="8"/>
      <c r="J208" s="8"/>
    </row>
    <row r="209" spans="1:11" x14ac:dyDescent="0.25">
      <c r="A209" s="5"/>
      <c r="B209" s="31"/>
      <c r="D209" s="7"/>
      <c r="E209" s="65"/>
      <c r="F209" s="8"/>
      <c r="G209" s="8"/>
      <c r="H209" s="8"/>
      <c r="I209" s="8"/>
      <c r="J209" s="8"/>
    </row>
    <row r="210" spans="1:11" x14ac:dyDescent="0.25">
      <c r="A210" s="5"/>
      <c r="B210" s="31"/>
      <c r="D210" s="7"/>
      <c r="E210" s="65"/>
      <c r="F210" s="8"/>
      <c r="G210" s="8"/>
      <c r="H210" s="184"/>
      <c r="I210" s="185"/>
      <c r="J210" s="8"/>
    </row>
    <row r="211" spans="1:11" x14ac:dyDescent="0.25">
      <c r="A211" s="197" t="s">
        <v>285</v>
      </c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</row>
    <row r="212" spans="1:11" x14ac:dyDescent="0.25">
      <c r="A212" s="6"/>
      <c r="B212" s="31"/>
    </row>
    <row r="213" spans="1:11" x14ac:dyDescent="0.25">
      <c r="A213" s="6"/>
      <c r="B213" s="31"/>
    </row>
    <row r="214" spans="1:11" x14ac:dyDescent="0.25">
      <c r="A214" s="6"/>
      <c r="B214" s="31"/>
    </row>
    <row r="215" spans="1:11" x14ac:dyDescent="0.25">
      <c r="A215" s="6"/>
      <c r="B215" s="31"/>
    </row>
    <row r="216" spans="1:11" x14ac:dyDescent="0.25">
      <c r="A216" s="6"/>
      <c r="B216" s="31"/>
    </row>
    <row r="217" spans="1:11" x14ac:dyDescent="0.25">
      <c r="A217" s="6"/>
      <c r="B217" s="31"/>
    </row>
    <row r="218" spans="1:11" x14ac:dyDescent="0.25">
      <c r="A218" s="6"/>
      <c r="B218" s="31"/>
    </row>
    <row r="219" spans="1:11" x14ac:dyDescent="0.25">
      <c r="A219" s="6"/>
      <c r="B219" s="31"/>
    </row>
    <row r="220" spans="1:11" x14ac:dyDescent="0.25">
      <c r="A220" s="6"/>
      <c r="B220" s="31"/>
    </row>
    <row r="221" spans="1:11" x14ac:dyDescent="0.25">
      <c r="A221" s="6"/>
      <c r="B221" s="31"/>
    </row>
    <row r="222" spans="1:11" x14ac:dyDescent="0.25">
      <c r="A222" s="6"/>
      <c r="B222" s="31"/>
    </row>
    <row r="223" spans="1:11" x14ac:dyDescent="0.25">
      <c r="A223" s="6"/>
      <c r="B223" s="31"/>
    </row>
    <row r="224" spans="1:11" x14ac:dyDescent="0.25">
      <c r="A224" s="6"/>
      <c r="B224" s="31"/>
    </row>
    <row r="225" spans="1:2" x14ac:dyDescent="0.25">
      <c r="A225" s="6"/>
      <c r="B225" s="31"/>
    </row>
    <row r="226" spans="1:2" x14ac:dyDescent="0.25">
      <c r="A226" s="6"/>
      <c r="B226" s="31"/>
    </row>
    <row r="227" spans="1:2" x14ac:dyDescent="0.25">
      <c r="A227" s="6"/>
      <c r="B227" s="31"/>
    </row>
    <row r="228" spans="1:2" x14ac:dyDescent="0.25">
      <c r="A228" s="6"/>
      <c r="B228" s="31"/>
    </row>
    <row r="229" spans="1:2" x14ac:dyDescent="0.25">
      <c r="A229" s="6"/>
      <c r="B229" s="31"/>
    </row>
    <row r="230" spans="1:2" x14ac:dyDescent="0.25">
      <c r="A230" s="6"/>
      <c r="B230" s="31"/>
    </row>
    <row r="231" spans="1:2" x14ac:dyDescent="0.25">
      <c r="A231" s="6"/>
      <c r="B231" s="31"/>
    </row>
    <row r="232" spans="1:2" x14ac:dyDescent="0.25">
      <c r="A232" s="6"/>
      <c r="B232" s="31"/>
    </row>
    <row r="233" spans="1:2" x14ac:dyDescent="0.25">
      <c r="A233" s="6"/>
      <c r="B233" s="31"/>
    </row>
    <row r="234" spans="1:2" x14ac:dyDescent="0.25">
      <c r="A234" s="6"/>
      <c r="B234" s="31"/>
    </row>
    <row r="235" spans="1:2" x14ac:dyDescent="0.25">
      <c r="A235" s="6"/>
      <c r="B235" s="31"/>
    </row>
    <row r="236" spans="1:2" x14ac:dyDescent="0.25">
      <c r="A236" s="6"/>
      <c r="B236" s="31"/>
    </row>
    <row r="237" spans="1:2" x14ac:dyDescent="0.25">
      <c r="A237" s="6"/>
      <c r="B237" s="31"/>
    </row>
  </sheetData>
  <mergeCells count="37">
    <mergeCell ref="I21:J21"/>
    <mergeCell ref="I14:J14"/>
    <mergeCell ref="I15:K15"/>
    <mergeCell ref="I16:J16"/>
    <mergeCell ref="I17:J17"/>
    <mergeCell ref="I18:J18"/>
    <mergeCell ref="I19:J19"/>
    <mergeCell ref="I20:J20"/>
    <mergeCell ref="B15:H15"/>
    <mergeCell ref="I12:J12"/>
    <mergeCell ref="G1:K1"/>
    <mergeCell ref="I8:J8"/>
    <mergeCell ref="I9:J9"/>
    <mergeCell ref="I10:J10"/>
    <mergeCell ref="I11:J11"/>
    <mergeCell ref="A211:K211"/>
    <mergeCell ref="B16:H16"/>
    <mergeCell ref="B17:H17"/>
    <mergeCell ref="B18:H18"/>
    <mergeCell ref="B19:H19"/>
    <mergeCell ref="B20:H20"/>
    <mergeCell ref="B26:H26"/>
    <mergeCell ref="B27:H27"/>
    <mergeCell ref="I24:J24"/>
    <mergeCell ref="I25:J25"/>
    <mergeCell ref="B21:H21"/>
    <mergeCell ref="B22:H22"/>
    <mergeCell ref="B23:H23"/>
    <mergeCell ref="B24:H24"/>
    <mergeCell ref="B25:H25"/>
    <mergeCell ref="A29:K29"/>
    <mergeCell ref="H210:I210"/>
    <mergeCell ref="A31:A32"/>
    <mergeCell ref="C31:C32"/>
    <mergeCell ref="B31:B32"/>
    <mergeCell ref="D31:G31"/>
    <mergeCell ref="H31:K31"/>
  </mergeCells>
  <pageMargins left="0.70866141732283472" right="0.51181102362204722" top="0.98425196850393704" bottom="0.59055118110236227" header="0.31496062992125984" footer="0.31496062992125984"/>
  <pageSetup paperSize="9" scale="49" fitToHeight="0" orientation="landscape" r:id="rId1"/>
  <rowBreaks count="2" manualBreakCount="2">
    <brk id="42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фін. план</vt:lpstr>
      <vt:lpstr>'Звіт фін. план'!Заголовки_для_печати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2022-02-11T11:21:58Z</dcterms:modified>
</cp:coreProperties>
</file>